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filterPrivacy="1" codeName="ThisWorkbook"/>
  <xr:revisionPtr revIDLastSave="0" documentId="8_{2FDF8FC8-1688-4905-B3EB-91E78C178981}" xr6:coauthVersionLast="36" xr6:coauthVersionMax="36" xr10:uidLastSave="{00000000-0000-0000-0000-000000000000}"/>
  <bookViews>
    <workbookView xWindow="270" yWindow="825" windowWidth="26400" windowHeight="13980" tabRatio="500" xr2:uid="{00000000-000D-0000-FFFF-FFFF00000000}"/>
  </bookViews>
  <sheets>
    <sheet name="Shift Work Calendar" sheetId="16" r:id="rId1"/>
    <sheet name="Shift Pattern" sheetId="20" r:id="rId2"/>
    <sheet name="Download more" sheetId="21" r:id="rId3"/>
  </sheets>
  <definedNames>
    <definedName name="AprSun1">DATE(CalendarYear,4,1)-WEEKDAY(DATE(CalendarYear,4,1))</definedName>
    <definedName name="AugSun1">DATE(CalendarYear,8,1)-WEEKDAY(DATE(CalendarYear,8,1))</definedName>
    <definedName name="CalendarYear">'Shift Work Calendar'!$AC$1</definedName>
    <definedName name="DecSun1">DATE(CalendarYear,12,1)-WEEKDAY(DATE(CalendarYear,12,1))</definedName>
    <definedName name="FebSun1">DATE(CalendarYear,2,1)-WEEKDAY(DATE(CalendarYear,2,1))</definedName>
    <definedName name="JanSun1">DATE(CalendarYear,1,1)-WEEKDAY(DATE(CalendarYear,1,1))</definedName>
    <definedName name="JulSun1">DATE(CalendarYear,7,1)-WEEKDAY(DATE(CalendarYear,7,1))</definedName>
    <definedName name="JunSun1">DATE(CalendarYear,6,1)-WEEKDAY(DATE(CalendarYear,6,1))</definedName>
    <definedName name="MarSun1">DATE(CalendarYear,3,1)-WEEKDAY(DATE(CalendarYear,3,1))</definedName>
    <definedName name="MaySun1">DATE(CalendarYear,5,1)-WEEKDAY(DATE(CalendarYear,5,1))</definedName>
    <definedName name="NovSun1">DATE(CalendarYear,11,1)-WEEKDAY(DATE(CalendarYear,11,1))</definedName>
    <definedName name="OctSun1">DATE(CalendarYear,10,1)-WEEKDAY(DATE(CalendarYear,10,1))</definedName>
    <definedName name="Pattern_Start">'Shift Pattern'!$C$9</definedName>
    <definedName name="Range_Days">'Shift Work Calendar'!$B$7:$H$12,'Shift Work Calendar'!$J$7:$P$12,'Shift Work Calendar'!$R$7:$X$12,'Shift Work Calendar'!$Z$7:$AF$12,'Shift Work Calendar'!$B$16:$H$21,'Shift Work Calendar'!$J$16:$P$21,'Shift Work Calendar'!$R$16:$X$21,'Shift Work Calendar'!$Z$16:$AF$21,'Shift Work Calendar'!$B$25:$H$30,'Shift Work Calendar'!$J$25:$P$30,'Shift Work Calendar'!$R$25:$X$30,'Shift Work Calendar'!$Z$25:$AF$30</definedName>
    <definedName name="SepSun1">DATE(CalendarYear,9,1)-WEEKDAY(DATE(CalendarYear,9,1))</definedName>
    <definedName name="Shift_Pattern">'Shift Pattern'!$C$11</definedName>
    <definedName name="Shift1_Code">'Shift Pattern'!$C$4</definedName>
    <definedName name="Shift2_Code">'Shift Pattern'!$C$5</definedName>
    <definedName name="Shift3_Code">'Shift Pattern'!$C$6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" i="16" l="1"/>
  <c r="I3" i="16"/>
  <c r="C3" i="16"/>
  <c r="C9" i="20" l="1"/>
  <c r="AF30" i="16" l="1"/>
  <c r="AE30" i="16"/>
  <c r="AD30" i="16"/>
  <c r="AC30" i="16"/>
  <c r="AB30" i="16"/>
  <c r="AA30" i="16"/>
  <c r="Z30" i="16"/>
  <c r="X30" i="16"/>
  <c r="W30" i="16"/>
  <c r="V30" i="16"/>
  <c r="U30" i="16"/>
  <c r="T30" i="16"/>
  <c r="S30" i="16"/>
  <c r="R30" i="16"/>
  <c r="P30" i="16"/>
  <c r="O30" i="16"/>
  <c r="N30" i="16"/>
  <c r="M30" i="16"/>
  <c r="L30" i="16"/>
  <c r="K30" i="16"/>
  <c r="J30" i="16"/>
  <c r="H30" i="16"/>
  <c r="G30" i="16"/>
  <c r="F30" i="16"/>
  <c r="E30" i="16"/>
  <c r="D30" i="16"/>
  <c r="C30" i="16"/>
  <c r="B30" i="16"/>
  <c r="AF29" i="16"/>
  <c r="AE29" i="16"/>
  <c r="AD29" i="16"/>
  <c r="AC29" i="16"/>
  <c r="AB29" i="16"/>
  <c r="AA29" i="16"/>
  <c r="Z29" i="16"/>
  <c r="X29" i="16"/>
  <c r="W29" i="16"/>
  <c r="V29" i="16"/>
  <c r="U29" i="16"/>
  <c r="T29" i="16"/>
  <c r="S29" i="16"/>
  <c r="R29" i="16"/>
  <c r="P29" i="16"/>
  <c r="O29" i="16"/>
  <c r="N29" i="16"/>
  <c r="M29" i="16"/>
  <c r="L29" i="16"/>
  <c r="K29" i="16"/>
  <c r="J29" i="16"/>
  <c r="H29" i="16"/>
  <c r="G29" i="16"/>
  <c r="F29" i="16"/>
  <c r="E29" i="16"/>
  <c r="D29" i="16"/>
  <c r="C29" i="16"/>
  <c r="B29" i="16"/>
  <c r="AF28" i="16"/>
  <c r="AE28" i="16"/>
  <c r="AD28" i="16"/>
  <c r="AC28" i="16"/>
  <c r="AB28" i="16"/>
  <c r="AA28" i="16"/>
  <c r="Z28" i="16"/>
  <c r="X28" i="16"/>
  <c r="W28" i="16"/>
  <c r="V28" i="16"/>
  <c r="U28" i="16"/>
  <c r="T28" i="16"/>
  <c r="S28" i="16"/>
  <c r="R28" i="16"/>
  <c r="P28" i="16"/>
  <c r="O28" i="16"/>
  <c r="N28" i="16"/>
  <c r="M28" i="16"/>
  <c r="L28" i="16"/>
  <c r="K28" i="16"/>
  <c r="J28" i="16"/>
  <c r="H28" i="16"/>
  <c r="G28" i="16"/>
  <c r="F28" i="16"/>
  <c r="E28" i="16"/>
  <c r="D28" i="16"/>
  <c r="C28" i="16"/>
  <c r="B28" i="16"/>
  <c r="AF27" i="16"/>
  <c r="AE27" i="16"/>
  <c r="AD27" i="16"/>
  <c r="AC27" i="16"/>
  <c r="AB27" i="16"/>
  <c r="AA27" i="16"/>
  <c r="Z27" i="16"/>
  <c r="X27" i="16"/>
  <c r="W27" i="16"/>
  <c r="V27" i="16"/>
  <c r="U27" i="16"/>
  <c r="T27" i="16"/>
  <c r="S27" i="16"/>
  <c r="R27" i="16"/>
  <c r="P27" i="16"/>
  <c r="O27" i="16"/>
  <c r="N27" i="16"/>
  <c r="M27" i="16"/>
  <c r="L27" i="16"/>
  <c r="K27" i="16"/>
  <c r="J27" i="16"/>
  <c r="H27" i="16"/>
  <c r="G27" i="16"/>
  <c r="F27" i="16"/>
  <c r="E27" i="16"/>
  <c r="D27" i="16"/>
  <c r="C27" i="16"/>
  <c r="B27" i="16"/>
  <c r="AF26" i="16"/>
  <c r="AE26" i="16"/>
  <c r="AD26" i="16"/>
  <c r="AC26" i="16"/>
  <c r="AB26" i="16"/>
  <c r="AA26" i="16"/>
  <c r="Z26" i="16"/>
  <c r="X26" i="16"/>
  <c r="W26" i="16"/>
  <c r="V26" i="16"/>
  <c r="U26" i="16"/>
  <c r="T26" i="16"/>
  <c r="S26" i="16"/>
  <c r="R26" i="16"/>
  <c r="P26" i="16"/>
  <c r="O26" i="16"/>
  <c r="N26" i="16"/>
  <c r="M26" i="16"/>
  <c r="L26" i="16"/>
  <c r="K26" i="16"/>
  <c r="J26" i="16"/>
  <c r="H26" i="16"/>
  <c r="G26" i="16"/>
  <c r="F26" i="16"/>
  <c r="E26" i="16"/>
  <c r="D26" i="16"/>
  <c r="C26" i="16"/>
  <c r="B26" i="16"/>
  <c r="AF25" i="16"/>
  <c r="AE25" i="16"/>
  <c r="AD25" i="16"/>
  <c r="AC25" i="16"/>
  <c r="AB25" i="16"/>
  <c r="AA25" i="16"/>
  <c r="Z25" i="16"/>
  <c r="X25" i="16"/>
  <c r="W25" i="16"/>
  <c r="V25" i="16"/>
  <c r="U25" i="16"/>
  <c r="T25" i="16"/>
  <c r="S25" i="16"/>
  <c r="R25" i="16"/>
  <c r="P25" i="16"/>
  <c r="O25" i="16"/>
  <c r="N25" i="16"/>
  <c r="M25" i="16"/>
  <c r="L25" i="16"/>
  <c r="K25" i="16"/>
  <c r="J25" i="16"/>
  <c r="H25" i="16"/>
  <c r="G25" i="16"/>
  <c r="F25" i="16"/>
  <c r="E25" i="16"/>
  <c r="D25" i="16"/>
  <c r="C25" i="16"/>
  <c r="B25" i="16"/>
  <c r="AF21" i="16"/>
  <c r="AE21" i="16"/>
  <c r="AD21" i="16"/>
  <c r="AC21" i="16"/>
  <c r="AB21" i="16"/>
  <c r="AA21" i="16"/>
  <c r="Z21" i="16"/>
  <c r="X21" i="16"/>
  <c r="W21" i="16"/>
  <c r="V21" i="16"/>
  <c r="U21" i="16"/>
  <c r="T21" i="16"/>
  <c r="S21" i="16"/>
  <c r="R21" i="16"/>
  <c r="P21" i="16"/>
  <c r="O21" i="16"/>
  <c r="N21" i="16"/>
  <c r="M21" i="16"/>
  <c r="L21" i="16"/>
  <c r="K21" i="16"/>
  <c r="J21" i="16"/>
  <c r="H21" i="16"/>
  <c r="G21" i="16"/>
  <c r="F21" i="16"/>
  <c r="E21" i="16"/>
  <c r="D21" i="16"/>
  <c r="C21" i="16"/>
  <c r="B21" i="16"/>
  <c r="AF20" i="16"/>
  <c r="AE20" i="16"/>
  <c r="AD20" i="16"/>
  <c r="AC20" i="16"/>
  <c r="AB20" i="16"/>
  <c r="AA20" i="16"/>
  <c r="Z20" i="16"/>
  <c r="X20" i="16"/>
  <c r="W20" i="16"/>
  <c r="V20" i="16"/>
  <c r="U20" i="16"/>
  <c r="T20" i="16"/>
  <c r="S20" i="16"/>
  <c r="R20" i="16"/>
  <c r="P20" i="16"/>
  <c r="O20" i="16"/>
  <c r="N20" i="16"/>
  <c r="M20" i="16"/>
  <c r="L20" i="16"/>
  <c r="K20" i="16"/>
  <c r="J20" i="16"/>
  <c r="H20" i="16"/>
  <c r="G20" i="16"/>
  <c r="F20" i="16"/>
  <c r="E20" i="16"/>
  <c r="D20" i="16"/>
  <c r="C20" i="16"/>
  <c r="B20" i="16"/>
  <c r="AF19" i="16"/>
  <c r="AE19" i="16"/>
  <c r="AD19" i="16"/>
  <c r="AC19" i="16"/>
  <c r="AB19" i="16"/>
  <c r="AA19" i="16"/>
  <c r="Z19" i="16"/>
  <c r="X19" i="16"/>
  <c r="W19" i="16"/>
  <c r="V19" i="16"/>
  <c r="U19" i="16"/>
  <c r="T19" i="16"/>
  <c r="S19" i="16"/>
  <c r="R19" i="16"/>
  <c r="P19" i="16"/>
  <c r="O19" i="16"/>
  <c r="N19" i="16"/>
  <c r="M19" i="16"/>
  <c r="L19" i="16"/>
  <c r="K19" i="16"/>
  <c r="J19" i="16"/>
  <c r="H19" i="16"/>
  <c r="G19" i="16"/>
  <c r="F19" i="16"/>
  <c r="E19" i="16"/>
  <c r="D19" i="16"/>
  <c r="C19" i="16"/>
  <c r="B19" i="16"/>
  <c r="AF18" i="16"/>
  <c r="AE18" i="16"/>
  <c r="AD18" i="16"/>
  <c r="AC18" i="16"/>
  <c r="AB18" i="16"/>
  <c r="AA18" i="16"/>
  <c r="Z18" i="16"/>
  <c r="X18" i="16"/>
  <c r="W18" i="16"/>
  <c r="V18" i="16"/>
  <c r="U18" i="16"/>
  <c r="T18" i="16"/>
  <c r="S18" i="16"/>
  <c r="R18" i="16"/>
  <c r="P18" i="16"/>
  <c r="O18" i="16"/>
  <c r="N18" i="16"/>
  <c r="M18" i="16"/>
  <c r="L18" i="16"/>
  <c r="K18" i="16"/>
  <c r="J18" i="16"/>
  <c r="H18" i="16"/>
  <c r="G18" i="16"/>
  <c r="F18" i="16"/>
  <c r="E18" i="16"/>
  <c r="D18" i="16"/>
  <c r="C18" i="16"/>
  <c r="B18" i="16"/>
  <c r="AF17" i="16"/>
  <c r="AE17" i="16"/>
  <c r="AD17" i="16"/>
  <c r="AC17" i="16"/>
  <c r="AB17" i="16"/>
  <c r="AA17" i="16"/>
  <c r="Z17" i="16"/>
  <c r="X17" i="16"/>
  <c r="W17" i="16"/>
  <c r="V17" i="16"/>
  <c r="U17" i="16"/>
  <c r="T17" i="16"/>
  <c r="S17" i="16"/>
  <c r="R17" i="16"/>
  <c r="P17" i="16"/>
  <c r="O17" i="16"/>
  <c r="N17" i="16"/>
  <c r="M17" i="16"/>
  <c r="L17" i="16"/>
  <c r="K17" i="16"/>
  <c r="J17" i="16"/>
  <c r="H17" i="16"/>
  <c r="G17" i="16"/>
  <c r="F17" i="16"/>
  <c r="E17" i="16"/>
  <c r="D17" i="16"/>
  <c r="C17" i="16"/>
  <c r="B17" i="16"/>
  <c r="AF16" i="16"/>
  <c r="AE16" i="16"/>
  <c r="AD16" i="16"/>
  <c r="AC16" i="16"/>
  <c r="AB16" i="16"/>
  <c r="AA16" i="16"/>
  <c r="Z16" i="16"/>
  <c r="X16" i="16"/>
  <c r="W16" i="16"/>
  <c r="V16" i="16"/>
  <c r="U16" i="16"/>
  <c r="T16" i="16"/>
  <c r="S16" i="16"/>
  <c r="R16" i="16"/>
  <c r="P16" i="16"/>
  <c r="O16" i="16"/>
  <c r="N16" i="16"/>
  <c r="M16" i="16"/>
  <c r="L16" i="16"/>
  <c r="K16" i="16"/>
  <c r="J16" i="16"/>
  <c r="H16" i="16"/>
  <c r="G16" i="16"/>
  <c r="F16" i="16"/>
  <c r="E16" i="16"/>
  <c r="D16" i="16"/>
  <c r="C16" i="16"/>
  <c r="B16" i="16"/>
  <c r="AF12" i="16"/>
  <c r="AE12" i="16"/>
  <c r="AD12" i="16"/>
  <c r="AC12" i="16"/>
  <c r="AB12" i="16"/>
  <c r="AA12" i="16"/>
  <c r="Z12" i="16"/>
  <c r="X12" i="16"/>
  <c r="W12" i="16"/>
  <c r="V12" i="16"/>
  <c r="U12" i="16"/>
  <c r="T12" i="16"/>
  <c r="S12" i="16"/>
  <c r="R12" i="16"/>
  <c r="AF11" i="16"/>
  <c r="AE11" i="16"/>
  <c r="AD11" i="16"/>
  <c r="AC11" i="16"/>
  <c r="AB11" i="16"/>
  <c r="AA11" i="16"/>
  <c r="Z11" i="16"/>
  <c r="X11" i="16"/>
  <c r="W11" i="16"/>
  <c r="V11" i="16"/>
  <c r="U11" i="16"/>
  <c r="T11" i="16"/>
  <c r="S11" i="16"/>
  <c r="R11" i="16"/>
  <c r="AF10" i="16"/>
  <c r="AE10" i="16"/>
  <c r="AD10" i="16"/>
  <c r="AC10" i="16"/>
  <c r="AB10" i="16"/>
  <c r="AA10" i="16"/>
  <c r="Z10" i="16"/>
  <c r="X10" i="16"/>
  <c r="W10" i="16"/>
  <c r="V10" i="16"/>
  <c r="U10" i="16"/>
  <c r="T10" i="16"/>
  <c r="S10" i="16"/>
  <c r="R10" i="16"/>
  <c r="AF9" i="16"/>
  <c r="AE9" i="16"/>
  <c r="AD9" i="16"/>
  <c r="AC9" i="16"/>
  <c r="AB9" i="16"/>
  <c r="AA9" i="16"/>
  <c r="Z9" i="16"/>
  <c r="X9" i="16"/>
  <c r="W9" i="16"/>
  <c r="V9" i="16"/>
  <c r="U9" i="16"/>
  <c r="T9" i="16"/>
  <c r="S9" i="16"/>
  <c r="R9" i="16"/>
  <c r="AF8" i="16"/>
  <c r="AE8" i="16"/>
  <c r="AD8" i="16"/>
  <c r="AC8" i="16"/>
  <c r="AB8" i="16"/>
  <c r="AA8" i="16"/>
  <c r="Z8" i="16"/>
  <c r="X8" i="16"/>
  <c r="W8" i="16"/>
  <c r="V8" i="16"/>
  <c r="U8" i="16"/>
  <c r="T8" i="16"/>
  <c r="S8" i="16"/>
  <c r="R8" i="16"/>
  <c r="AF7" i="16"/>
  <c r="AE7" i="16"/>
  <c r="AD7" i="16"/>
  <c r="AC7" i="16"/>
  <c r="AB7" i="16"/>
  <c r="AA7" i="16"/>
  <c r="Z7" i="16"/>
  <c r="X7" i="16"/>
  <c r="W7" i="16"/>
  <c r="V7" i="16"/>
  <c r="U7" i="16"/>
  <c r="T7" i="16"/>
  <c r="S7" i="16"/>
  <c r="R7" i="16"/>
  <c r="P12" i="16"/>
  <c r="O12" i="16"/>
  <c r="N12" i="16"/>
  <c r="M12" i="16"/>
  <c r="L12" i="16"/>
  <c r="K12" i="16"/>
  <c r="J12" i="16"/>
  <c r="P11" i="16"/>
  <c r="O11" i="16"/>
  <c r="N11" i="16"/>
  <c r="M11" i="16"/>
  <c r="L11" i="16"/>
  <c r="K11" i="16"/>
  <c r="J11" i="16"/>
  <c r="P10" i="16"/>
  <c r="O10" i="16"/>
  <c r="N10" i="16"/>
  <c r="M10" i="16"/>
  <c r="L10" i="16"/>
  <c r="K10" i="16"/>
  <c r="J10" i="16"/>
  <c r="P9" i="16"/>
  <c r="O9" i="16"/>
  <c r="N9" i="16"/>
  <c r="M9" i="16"/>
  <c r="L9" i="16"/>
  <c r="K9" i="16"/>
  <c r="J9" i="16"/>
  <c r="P8" i="16"/>
  <c r="O8" i="16"/>
  <c r="N8" i="16"/>
  <c r="M8" i="16"/>
  <c r="L8" i="16"/>
  <c r="K8" i="16"/>
  <c r="J8" i="16"/>
  <c r="P7" i="16"/>
  <c r="O7" i="16"/>
  <c r="N7" i="16"/>
  <c r="M7" i="16"/>
  <c r="L7" i="16"/>
  <c r="K7" i="16"/>
  <c r="J7" i="16"/>
  <c r="H12" i="16" l="1"/>
  <c r="G12" i="16"/>
  <c r="F12" i="16"/>
  <c r="E12" i="16"/>
  <c r="D12" i="16"/>
  <c r="C12" i="16"/>
  <c r="B12" i="16"/>
  <c r="H11" i="16"/>
  <c r="G11" i="16"/>
  <c r="F11" i="16"/>
  <c r="E11" i="16"/>
  <c r="D11" i="16"/>
  <c r="C11" i="16"/>
  <c r="B11" i="16"/>
  <c r="H10" i="16"/>
  <c r="G10" i="16"/>
  <c r="F10" i="16"/>
  <c r="E10" i="16"/>
  <c r="D10" i="16"/>
  <c r="C10" i="16"/>
  <c r="B10" i="16"/>
  <c r="H9" i="16"/>
  <c r="G9" i="16"/>
  <c r="F9" i="16"/>
  <c r="E9" i="16"/>
  <c r="D9" i="16"/>
  <c r="C9" i="16"/>
  <c r="B9" i="16"/>
  <c r="H8" i="16"/>
  <c r="G8" i="16"/>
  <c r="F8" i="16"/>
  <c r="E8" i="16"/>
  <c r="D8" i="16"/>
  <c r="C8" i="16"/>
  <c r="B8" i="16"/>
  <c r="H7" i="16"/>
  <c r="G7" i="16"/>
  <c r="F7" i="16"/>
  <c r="E7" i="16"/>
  <c r="D7" i="16"/>
  <c r="C7" i="16"/>
  <c r="B7" i="16"/>
</calcChain>
</file>

<file path=xl/sharedStrings.xml><?xml version="1.0" encoding="utf-8"?>
<sst xmlns="http://schemas.openxmlformats.org/spreadsheetml/2006/main" count="192" uniqueCount="81">
  <si>
    <t>Su</t>
  </si>
  <si>
    <t>Sa</t>
  </si>
  <si>
    <t xml:space="preserve"> </t>
  </si>
  <si>
    <t>Pattern Start Date</t>
  </si>
  <si>
    <t>D</t>
  </si>
  <si>
    <t>N</t>
  </si>
  <si>
    <t>January</t>
  </si>
  <si>
    <t>Mo</t>
  </si>
  <si>
    <t>Tu</t>
  </si>
  <si>
    <t>We</t>
  </si>
  <si>
    <t>Th</t>
  </si>
  <si>
    <t>Fr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</si>
  <si>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</si>
  <si>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</si>
  <si>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</si>
  <si>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</si>
  <si>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</si>
  <si>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</si>
  <si>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</si>
  <si>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</si>
  <si>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</si>
  <si>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</si>
  <si>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</si>
  <si>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Shift Pattern</t>
  </si>
  <si>
    <t>Shift Schedule</t>
  </si>
  <si>
    <t>6:00 AM to 2:00 PM</t>
  </si>
  <si>
    <t>Time of Shift</t>
  </si>
  <si>
    <r>
      <t xml:space="preserve">SHIFT WORK </t>
    </r>
    <r>
      <rPr>
        <sz val="40"/>
        <color theme="3" tint="-0.499984740745262"/>
        <rFont val="Franklin Gothic Medium"/>
        <family val="2"/>
        <scheme val="major"/>
      </rPr>
      <t>Calendar</t>
    </r>
  </si>
  <si>
    <t>Day Off</t>
  </si>
  <si>
    <t>Day Shift</t>
  </si>
  <si>
    <t>Night Shift</t>
  </si>
  <si>
    <t>Code</t>
  </si>
  <si>
    <t>x</t>
  </si>
  <si>
    <t>10:00 PM to 6:00 AM</t>
  </si>
  <si>
    <t>Custom Shift</t>
  </si>
  <si>
    <t>C</t>
  </si>
  <si>
    <t>DDDDxxNNNNxxDDDxNNNxxxDDxNNx</t>
  </si>
  <si>
    <t>Set the shift pattern by using the letters in Code Column of the table above.</t>
  </si>
  <si>
    <t xml:space="preserve">EARN Rs. 20,000 per month with LED Bulb Repairing BUSINESS </t>
  </si>
  <si>
    <t>●</t>
  </si>
  <si>
    <t xml:space="preserve">[12 Best Ways] Earn 50k per month Online </t>
  </si>
  <si>
    <t>[9 Ways] to Make Money with TELEGRAM</t>
  </si>
  <si>
    <t>[4 Websites] to Earn 50,000 Per month by Audio Recording</t>
  </si>
  <si>
    <t>7 Instagram Online Business Ideas</t>
  </si>
  <si>
    <t>Earn Money Online from Books</t>
  </si>
  <si>
    <t>[9 Real Ways] to Increase Instagram Follower</t>
  </si>
  <si>
    <t>6 Tips How to Start Online Tuition Business</t>
  </si>
  <si>
    <t>[8 Ways] to make Money from INSTAGRAM</t>
  </si>
  <si>
    <t>[TOP 7] Must Read Books for Entrepreneurs</t>
  </si>
  <si>
    <t xml:space="preserve">How to Make Money from App Development? </t>
  </si>
  <si>
    <t>7 Profitable Products to Sell Online</t>
  </si>
  <si>
    <t>[TOP 12] Business Ideas for Mechanical Engineer</t>
  </si>
  <si>
    <t xml:space="preserve">How to EARN from AMAZON </t>
  </si>
  <si>
    <t>TOP 6 Highest Paying Jobs in India</t>
  </si>
  <si>
    <t>[10 BEST] Platforms to Sell Online</t>
  </si>
  <si>
    <t>10 Quick EARNING  Ideas for College Students</t>
  </si>
  <si>
    <t>12 Business Ideas for College Students</t>
  </si>
  <si>
    <t>[TOP 50] Home Based Business Ideas</t>
  </si>
  <si>
    <t>T-SHIRT Printing Business Idea with Low Investment</t>
  </si>
  <si>
    <t>[TOP 8] YouTube Money Making Tips &amp; Tricks</t>
  </si>
  <si>
    <t>Þ</t>
  </si>
  <si>
    <t>[TOP 29] Best YouTube Channel IDEAS</t>
  </si>
  <si>
    <t>9 Small Business Ideas to Start with Rs. 2000</t>
  </si>
  <si>
    <t xml:space="preserve">[8 Tips] How to Grow YouTube Channel Fast </t>
  </si>
  <si>
    <t>TOP 150 Low Investment Business Ideas</t>
  </si>
  <si>
    <t>[9 Real Ways] to Increase YOUTUBE Subscribers</t>
  </si>
  <si>
    <t>[TOP 10] Business Ideas Under Rs.10,000</t>
  </si>
  <si>
    <t>[5 Pro TIPS] to Quickly Complete 4000 Hrs Watchtime on YouTube</t>
  </si>
  <si>
    <t xml:space="preserve">[TOP 10] Business Ideas for Accountants </t>
  </si>
  <si>
    <t>[6 WAYS] Graphic Designing Business Ideas</t>
  </si>
  <si>
    <t>[TOP 14] Business Ideas for WOMEN with-out any Education</t>
  </si>
  <si>
    <t>[TOP 48] Low Investment Business Ideas</t>
  </si>
  <si>
    <t>8 Passive Income Ideas</t>
  </si>
  <si>
    <t xml:space="preserve">[11 WAYS] to Earn 1 Lakh from YouTube </t>
  </si>
  <si>
    <t>12 Profitable Business Ideas</t>
  </si>
  <si>
    <t xml:space="preserve">BUSINESS IDEAS TO EARN MONEY </t>
  </si>
  <si>
    <t>www.TechGuruPlus.com</t>
  </si>
  <si>
    <t>SOCIAL MEDIA</t>
  </si>
  <si>
    <t>TOP VIDEOS</t>
  </si>
  <si>
    <t>SHORTCUT KEY LIST</t>
  </si>
  <si>
    <t>DOWNLOAD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</si>
</sst>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&quot;_);_(@_)"/>
    <numFmt numFmtId="165" formatCode="_(* #,##0.00_);_(* \(#,##0.00\);_(* &quot;-&quot;??_);_(@_)"/>
    <numFmt numFmtId="166" formatCode="_(&quot;KZT&quot;* #,##0_);_(&quot;KZT&quot;* \(#,##0\);_(&quot;KZT&quot;* &quot;-&quot;_);_(@_)"/>
    <numFmt numFmtId="167" formatCode="_(&quot;KZT&quot;* #,##0.00_);_(&quot;KZT&quot;* \(#,##0.00\);_(&quot;KZT&quot;* &quot;-&quot;??_);_(@_)"/>
    <numFmt numFmtId="168" formatCode="d"/>
    <numFmt numFmtId="169" formatCode="[$-409]mmmm\ d\,\ yyyy;@"/>
  </numFmts>
  <fonts count="61" x14ac:knownFonts="1">
    <font>
      <sz val="12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8"/>
      <name val="Franklin Gothic Book"/>
      <family val="2"/>
      <scheme val="minor"/>
    </font>
    <font>
      <sz val="11"/>
      <color theme="0" tint="-0.499984740745262"/>
      <name val="Calibri"/>
      <family val="2"/>
    </font>
    <font>
      <u/>
      <sz val="12"/>
      <color theme="10"/>
      <name val="Franklin Gothic Book"/>
      <family val="2"/>
      <scheme val="minor"/>
    </font>
    <font>
      <u/>
      <sz val="12"/>
      <color theme="11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sz val="18"/>
      <color theme="3"/>
      <name val="Franklin Gothic Medium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2"/>
      <color rgb="FF006100"/>
      <name val="Franklin Gothic Book"/>
      <family val="2"/>
      <scheme val="minor"/>
    </font>
    <font>
      <sz val="12"/>
      <color rgb="FF9C0006"/>
      <name val="Franklin Gothic Book"/>
      <family val="2"/>
      <scheme val="minor"/>
    </font>
    <font>
      <sz val="12"/>
      <color rgb="FF9C5700"/>
      <name val="Franklin Gothic Book"/>
      <family val="2"/>
      <scheme val="minor"/>
    </font>
    <font>
      <sz val="12"/>
      <color rgb="FF3F3F76"/>
      <name val="Franklin Gothic Book"/>
      <family val="2"/>
      <scheme val="minor"/>
    </font>
    <font>
      <b/>
      <sz val="12"/>
      <color rgb="FF3F3F3F"/>
      <name val="Franklin Gothic Book"/>
      <family val="2"/>
      <scheme val="minor"/>
    </font>
    <font>
      <b/>
      <sz val="12"/>
      <color rgb="FFFA7D00"/>
      <name val="Franklin Gothic Book"/>
      <family val="2"/>
      <scheme val="minor"/>
    </font>
    <font>
      <sz val="12"/>
      <color rgb="FFFA7D00"/>
      <name val="Franklin Gothic Book"/>
      <family val="2"/>
      <scheme val="minor"/>
    </font>
    <font>
      <b/>
      <sz val="12"/>
      <color theme="0"/>
      <name val="Franklin Gothic Book"/>
      <family val="2"/>
      <scheme val="minor"/>
    </font>
    <font>
      <sz val="12"/>
      <color rgb="FFFF0000"/>
      <name val="Franklin Gothic Book"/>
      <family val="2"/>
      <scheme val="minor"/>
    </font>
    <font>
      <i/>
      <sz val="12"/>
      <color rgb="FF7F7F7F"/>
      <name val="Franklin Gothic Book"/>
      <family val="2"/>
      <scheme val="minor"/>
    </font>
    <font>
      <b/>
      <sz val="12"/>
      <color theme="1"/>
      <name val="Franklin Gothic Book"/>
      <family val="2"/>
      <scheme val="minor"/>
    </font>
    <font>
      <sz val="12"/>
      <color theme="0"/>
      <name val="Franklin Gothic Book"/>
      <family val="2"/>
      <scheme val="minor"/>
    </font>
    <font>
      <b/>
      <sz val="22"/>
      <color theme="0" tint="-0.499984740745262"/>
      <name val="Franklin Gothic Book"/>
      <family val="2"/>
      <scheme val="minor"/>
    </font>
    <font>
      <b/>
      <sz val="9"/>
      <color theme="0"/>
      <name val="Franklin Gothic Book"/>
      <family val="2"/>
      <scheme val="minor"/>
    </font>
    <font>
      <b/>
      <sz val="9"/>
      <color theme="3" tint="-0.249977111117893"/>
      <name val="Franklin Gothic Book"/>
      <family val="2"/>
      <scheme val="minor"/>
    </font>
    <font>
      <sz val="11"/>
      <color theme="0" tint="-0.499984740745262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b/>
      <sz val="9"/>
      <color theme="1"/>
      <name val="Franklin Gothic Book"/>
      <family val="2"/>
      <scheme val="minor"/>
    </font>
    <font>
      <b/>
      <sz val="9"/>
      <color theme="1" tint="4.9989318521683403E-2"/>
      <name val="Franklin Gothic Book"/>
      <family val="2"/>
      <scheme val="minor"/>
    </font>
    <font>
      <b/>
      <sz val="22"/>
      <color theme="7" tint="-0.249977111117893"/>
      <name val="Franklin Gothic Medium"/>
      <family val="2"/>
      <scheme val="major"/>
    </font>
    <font>
      <sz val="10"/>
      <color theme="1"/>
      <name val="Franklin Gothic Medium"/>
      <family val="2"/>
      <scheme val="major"/>
    </font>
    <font>
      <sz val="10"/>
      <color theme="0"/>
      <name val="Franklin Gothic Medium"/>
      <family val="2"/>
      <scheme val="major"/>
    </font>
    <font>
      <sz val="12"/>
      <color theme="1" tint="0.14999847407452621"/>
      <name val="Franklin Gothic Book"/>
      <family val="2"/>
      <scheme val="minor"/>
    </font>
    <font>
      <b/>
      <sz val="12"/>
      <color theme="1" tint="0.14999847407452621"/>
      <name val="Franklin Gothic Book"/>
      <family val="2"/>
      <scheme val="minor"/>
    </font>
    <font>
      <sz val="28"/>
      <color theme="7" tint="-0.499984740745262"/>
      <name val="Franklin Gothic Medium"/>
      <family val="2"/>
      <scheme val="major"/>
    </font>
    <font>
      <sz val="16"/>
      <color theme="7" tint="-0.499984740745262"/>
      <name val="Franklin Gothic Medium"/>
      <family val="2"/>
      <scheme val="major"/>
    </font>
    <font>
      <sz val="22"/>
      <color theme="7" tint="-0.499984740745262"/>
      <name val="Franklin Gothic Medium"/>
      <family val="2"/>
      <scheme val="major"/>
    </font>
    <font>
      <sz val="40"/>
      <color theme="7" tint="-0.499984740745262"/>
      <name val="Franklin Gothic Medium"/>
      <family val="2"/>
      <scheme val="major"/>
    </font>
    <font>
      <sz val="40"/>
      <color theme="3" tint="-0.499984740745262"/>
      <name val="Franklin Gothic Medium"/>
      <family val="2"/>
      <scheme val="major"/>
    </font>
    <font>
      <sz val="42"/>
      <color theme="3" tint="-0.499984740745262"/>
      <name val="Franklin Gothic Medium"/>
      <family val="2"/>
      <scheme val="major"/>
    </font>
    <font>
      <sz val="11"/>
      <color theme="0"/>
      <name val="Franklin Gothic Medium"/>
      <family val="2"/>
      <scheme val="major"/>
    </font>
    <font>
      <b/>
      <sz val="22"/>
      <color theme="7" tint="-0.499984740745262"/>
      <name val="Franklin Gothic Medium"/>
      <family val="2"/>
      <scheme val="major"/>
    </font>
    <font>
      <b/>
      <sz val="16"/>
      <color theme="7" tint="-0.499984740745262"/>
      <name val="Franklin Gothic Medium"/>
      <family val="2"/>
      <scheme val="major"/>
    </font>
    <font>
      <sz val="11"/>
      <color theme="1" tint="0.14999847407452621"/>
      <name val="Franklin Gothic Medium"/>
      <family val="2"/>
      <scheme val="major"/>
    </font>
    <font>
      <sz val="11"/>
      <color theme="1" tint="0.14999847407452621"/>
      <name val="Franklin Gothic Book"/>
      <family val="2"/>
      <scheme val="minor"/>
    </font>
    <font>
      <sz val="11"/>
      <color theme="1" tint="0.499984740745262"/>
      <name val="Franklin Gothic Book"/>
      <family val="2"/>
      <scheme val="minor"/>
    </font>
    <font>
      <i/>
      <sz val="8"/>
      <color theme="1" tint="0.34998626667073579"/>
      <name val="Franklin Gothic Book"/>
      <family val="2"/>
      <scheme val="minor"/>
    </font>
    <font>
      <u/>
      <sz val="11"/>
      <color theme="10"/>
      <name val="Franklin Gothic Book"/>
      <family val="2"/>
      <scheme val="minor"/>
    </font>
    <font>
      <sz val="11"/>
      <name val="Franklin Gothic Book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2"/>
      <name val="Franklin Gothic Book"/>
      <family val="2"/>
      <scheme val="minor"/>
    </font>
    <font>
      <b/>
      <sz val="12"/>
      <name val="Franklin Gothic Book"/>
      <family val="2"/>
      <scheme val="minor"/>
    </font>
    <font>
      <b/>
      <sz val="11"/>
      <name val="Symbol"/>
      <family val="1"/>
      <charset val="2"/>
    </font>
    <font>
      <sz val="16"/>
      <color theme="1"/>
      <name val="Franklin Gothic Book"/>
      <family val="2"/>
      <scheme val="minor"/>
    </font>
    <font>
      <b/>
      <sz val="20"/>
      <color theme="1"/>
      <name val="Franklin Gothic Book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Calibri"/>
      <family val="2"/>
    </font>
    <font>
      <b/>
      <sz val="16"/>
      <name val="Franklin Gothic Book"/>
      <family val="2"/>
      <scheme val="minor"/>
    </font>
    <font>
      <u/>
      <sz val="11"/>
      <color theme="0"/>
      <name val="Calibri"/>
      <family val="2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-0.499984740745262"/>
        <bgColor indexed="65"/>
      </patternFill>
    </fill>
    <fill>
      <patternFill patternType="lightDown">
        <fgColor theme="3"/>
      </patternFill>
    </fill>
    <fill>
      <patternFill patternType="solid">
        <fgColor theme="8" tint="-0.24994659260841701"/>
        <bgColor indexed="65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3" tint="-0.499984740745262"/>
      </left>
      <right style="thin">
        <color theme="0" tint="-0.249977111117893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0" tint="-0.249977111117893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3" tint="-0.499984740745262"/>
      </left>
      <right style="thin">
        <color theme="0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0"/>
      </left>
      <right style="thin">
        <color theme="0"/>
      </right>
      <top style="thin">
        <color theme="3" tint="-0.499984740745262"/>
      </top>
      <bottom style="thin">
        <color theme="3" tint="-0.499984740745262"/>
      </bottom>
      <diagonal/>
    </border>
    <border>
      <left/>
      <right style="thin">
        <color theme="0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</borders>
  <cellStyleXfs count="59">
    <xf numFmtId="0" fontId="0" fillId="0" borderId="0"/>
    <xf numFmtId="0" fontId="24" fillId="33" borderId="1" applyNumberFormat="0">
      <alignment horizontal="center" vertical="center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5" applyNumberFormat="0" applyAlignment="0" applyProtection="0"/>
    <xf numFmtId="0" fontId="15" fillId="6" borderId="6" applyNumberFormat="0" applyAlignment="0" applyProtection="0"/>
    <xf numFmtId="0" fontId="16" fillId="6" borderId="5" applyNumberFormat="0" applyAlignment="0" applyProtection="0"/>
    <xf numFmtId="0" fontId="17" fillId="0" borderId="7" applyNumberFormat="0" applyFill="0" applyAlignment="0" applyProtection="0"/>
    <xf numFmtId="0" fontId="18" fillId="7" borderId="8" applyNumberFormat="0" applyAlignment="0" applyProtection="0"/>
    <xf numFmtId="0" fontId="19" fillId="0" borderId="0" applyNumberFormat="0" applyFill="0" applyBorder="0" applyAlignment="0" applyProtection="0"/>
    <xf numFmtId="0" fontId="6" fillId="8" borderId="9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8" fillId="34" borderId="1" applyNumberFormat="0">
      <alignment horizontal="center" vertical="center"/>
    </xf>
    <xf numFmtId="0" fontId="25" fillId="0" borderId="1" applyNumberFormat="0">
      <alignment horizontal="center" vertical="center"/>
    </xf>
    <xf numFmtId="0" fontId="29" fillId="36" borderId="1">
      <alignment horizontal="center" vertical="center"/>
    </xf>
    <xf numFmtId="0" fontId="24" fillId="35" borderId="1">
      <alignment horizontal="center" vertical="center"/>
    </xf>
    <xf numFmtId="0" fontId="29" fillId="29" borderId="1">
      <alignment horizontal="center" vertical="center"/>
    </xf>
    <xf numFmtId="0" fontId="27" fillId="0" borderId="0"/>
    <xf numFmtId="0" fontId="1" fillId="0" borderId="0"/>
    <xf numFmtId="0" fontId="48" fillId="0" borderId="0" applyNumberForma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/>
    <xf numFmtId="0" fontId="33" fillId="0" borderId="0" xfId="0" applyFont="1"/>
    <xf numFmtId="0" fontId="33" fillId="0" borderId="0" xfId="0" applyFont="1" applyAlignment="1">
      <alignment horizontal="center" vertical="center"/>
    </xf>
    <xf numFmtId="168" fontId="33" fillId="0" borderId="11" xfId="0" applyNumberFormat="1" applyFont="1" applyBorder="1" applyAlignment="1">
      <alignment horizontal="center" vertical="center"/>
    </xf>
    <xf numFmtId="168" fontId="33" fillId="0" borderId="11" xfId="52" applyNumberFormat="1" applyFont="1" applyFill="1" applyBorder="1">
      <alignment horizontal="center" vertical="center"/>
    </xf>
    <xf numFmtId="168" fontId="33" fillId="0" borderId="11" xfId="51" applyNumberFormat="1" applyFont="1" applyBorder="1">
      <alignment horizontal="center" vertical="center"/>
    </xf>
    <xf numFmtId="168" fontId="33" fillId="0" borderId="1" xfId="53" applyNumberFormat="1" applyFont="1" applyFill="1">
      <alignment horizontal="center" vertical="center"/>
    </xf>
    <xf numFmtId="168" fontId="33" fillId="0" borderId="1" xfId="51" applyNumberFormat="1" applyFont="1">
      <alignment horizontal="center" vertical="center"/>
    </xf>
    <xf numFmtId="168" fontId="33" fillId="0" borderId="1" xfId="52" applyNumberFormat="1" applyFont="1" applyFill="1">
      <alignment horizontal="center" vertical="center"/>
    </xf>
    <xf numFmtId="168" fontId="33" fillId="0" borderId="1" xfId="54" applyNumberFormat="1" applyFont="1" applyFill="1">
      <alignment horizontal="center" vertical="center"/>
    </xf>
    <xf numFmtId="168" fontId="33" fillId="0" borderId="1" xfId="1" applyNumberFormat="1" applyFont="1" applyFill="1">
      <alignment horizontal="center" vertical="center"/>
    </xf>
    <xf numFmtId="168" fontId="33" fillId="0" borderId="1" xfId="50" applyNumberFormat="1" applyFont="1" applyFill="1">
      <alignment horizontal="center" vertical="center"/>
    </xf>
    <xf numFmtId="168" fontId="33" fillId="0" borderId="1" xfId="0" applyNumberFormat="1" applyFont="1" applyBorder="1" applyAlignment="1">
      <alignment horizontal="center" vertical="center"/>
    </xf>
    <xf numFmtId="0" fontId="32" fillId="40" borderId="12" xfId="0" applyFont="1" applyFill="1" applyBorder="1" applyAlignment="1">
      <alignment horizontal="center" vertical="center"/>
    </xf>
    <xf numFmtId="0" fontId="32" fillId="40" borderId="13" xfId="0" applyFont="1" applyFill="1" applyBorder="1" applyAlignment="1">
      <alignment horizontal="center" vertical="center"/>
    </xf>
    <xf numFmtId="0" fontId="32" fillId="40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0" fontId="23" fillId="0" borderId="15" xfId="0" applyFont="1" applyBorder="1" applyAlignment="1">
      <alignment horizontal="left" vertical="center"/>
    </xf>
    <xf numFmtId="0" fontId="26" fillId="0" borderId="15" xfId="0" applyFont="1" applyBorder="1" applyAlignment="1">
      <alignment vertical="center"/>
    </xf>
    <xf numFmtId="0" fontId="38" fillId="0" borderId="15" xfId="0" applyFont="1" applyBorder="1"/>
    <xf numFmtId="0" fontId="34" fillId="0" borderId="0" xfId="0" applyFont="1"/>
    <xf numFmtId="0" fontId="41" fillId="40" borderId="18" xfId="0" applyFont="1" applyFill="1" applyBorder="1" applyAlignment="1">
      <alignment horizontal="center" vertical="center"/>
    </xf>
    <xf numFmtId="0" fontId="41" fillId="40" borderId="19" xfId="0" applyFont="1" applyFill="1" applyBorder="1" applyAlignment="1">
      <alignment horizontal="center" vertical="center"/>
    </xf>
    <xf numFmtId="0" fontId="37" fillId="0" borderId="0" xfId="0" applyFont="1"/>
    <xf numFmtId="0" fontId="37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16" xfId="0" applyFont="1" applyBorder="1" applyAlignment="1">
      <alignment horizontal="center" vertical="center"/>
    </xf>
    <xf numFmtId="0" fontId="33" fillId="42" borderId="16" xfId="0" applyFont="1" applyFill="1" applyBorder="1" applyAlignment="1">
      <alignment horizontal="center" vertical="center"/>
    </xf>
    <xf numFmtId="0" fontId="42" fillId="0" borderId="0" xfId="0" applyFont="1" applyAlignment="1">
      <alignment horizontal="right" vertical="center" wrapText="1"/>
    </xf>
    <xf numFmtId="0" fontId="43" fillId="0" borderId="0" xfId="0" applyFont="1" applyAlignment="1">
      <alignment vertical="top"/>
    </xf>
    <xf numFmtId="0" fontId="33" fillId="38" borderId="16" xfId="0" applyFont="1" applyFill="1" applyBorder="1" applyAlignment="1">
      <alignment horizontal="center" vertical="center"/>
    </xf>
    <xf numFmtId="0" fontId="33" fillId="37" borderId="17" xfId="0" applyFont="1" applyFill="1" applyBorder="1" applyAlignment="1">
      <alignment horizontal="center" vertical="center"/>
    </xf>
    <xf numFmtId="0" fontId="33" fillId="41" borderId="16" xfId="0" applyFont="1" applyFill="1" applyBorder="1" applyAlignment="1">
      <alignment horizontal="center" vertical="center"/>
    </xf>
    <xf numFmtId="168" fontId="34" fillId="0" borderId="0" xfId="0" applyNumberFormat="1" applyFont="1"/>
    <xf numFmtId="0" fontId="41" fillId="40" borderId="20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45" fillId="41" borderId="16" xfId="0" applyFont="1" applyFill="1" applyBorder="1" applyAlignment="1">
      <alignment horizontal="center" vertical="center"/>
    </xf>
    <xf numFmtId="0" fontId="45" fillId="39" borderId="16" xfId="0" applyFont="1" applyFill="1" applyBorder="1" applyAlignment="1">
      <alignment horizontal="center" vertical="center"/>
    </xf>
    <xf numFmtId="0" fontId="45" fillId="37" borderId="16" xfId="0" applyFont="1" applyFill="1" applyBorder="1" applyAlignment="1">
      <alignment horizontal="center" vertical="center"/>
    </xf>
    <xf numFmtId="0" fontId="45" fillId="0" borderId="0" xfId="0" applyFont="1" applyAlignment="1">
      <alignment horizontal="left" vertical="center" indent="1"/>
    </xf>
    <xf numFmtId="0" fontId="33" fillId="0" borderId="0" xfId="0" applyFont="1" applyAlignment="1">
      <alignment horizontal="right" vertical="center" indent="1"/>
    </xf>
    <xf numFmtId="0" fontId="35" fillId="0" borderId="0" xfId="0" applyFont="1"/>
    <xf numFmtId="14" fontId="33" fillId="0" borderId="0" xfId="0" applyNumberFormat="1" applyFont="1" applyAlignment="1">
      <alignment vertical="center"/>
    </xf>
    <xf numFmtId="0" fontId="46" fillId="0" borderId="0" xfId="0" applyFont="1" applyAlignment="1">
      <alignment vertical="center"/>
    </xf>
    <xf numFmtId="0" fontId="40" fillId="0" borderId="15" xfId="0" applyFont="1" applyBorder="1" applyAlignment="1">
      <alignment horizontal="right" wrapText="1"/>
    </xf>
    <xf numFmtId="49" fontId="36" fillId="0" borderId="0" xfId="0" applyNumberFormat="1" applyFont="1" applyAlignment="1">
      <alignment horizontal="center" vertical="top"/>
    </xf>
    <xf numFmtId="0" fontId="42" fillId="0" borderId="0" xfId="0" applyFont="1" applyAlignment="1">
      <alignment horizontal="right" vertical="center" wrapText="1"/>
    </xf>
    <xf numFmtId="0" fontId="33" fillId="0" borderId="21" xfId="0" applyFont="1" applyBorder="1" applyAlignment="1">
      <alignment horizontal="left" vertical="center" indent="1"/>
    </xf>
    <xf numFmtId="0" fontId="33" fillId="0" borderId="22" xfId="0" applyFont="1" applyBorder="1" applyAlignment="1">
      <alignment horizontal="left" vertical="center" indent="1"/>
    </xf>
    <xf numFmtId="169" fontId="33" fillId="0" borderId="21" xfId="0" applyNumberFormat="1" applyFont="1" applyBorder="1" applyAlignment="1">
      <alignment horizontal="left" vertical="center" indent="1"/>
    </xf>
    <xf numFmtId="169" fontId="33" fillId="0" borderId="22" xfId="0" applyNumberFormat="1" applyFont="1" applyBorder="1" applyAlignment="1">
      <alignment horizontal="left" vertical="center" indent="1"/>
    </xf>
    <xf numFmtId="0" fontId="47" fillId="0" borderId="23" xfId="0" applyFont="1" applyBorder="1" applyAlignment="1">
      <alignment horizontal="left" vertical="top" wrapText="1"/>
    </xf>
    <xf numFmtId="0" fontId="1" fillId="43" borderId="0" xfId="56" applyFill="1"/>
    <xf numFmtId="0" fontId="1" fillId="44" borderId="0" xfId="56" applyFill="1"/>
    <xf numFmtId="0" fontId="49" fillId="44" borderId="0" xfId="57" applyFont="1" applyFill="1" applyBorder="1" applyAlignment="1">
      <alignment vertical="top"/>
    </xf>
    <xf numFmtId="0" fontId="50" fillId="44" borderId="0" xfId="57" applyFont="1" applyFill="1" applyBorder="1" applyAlignment="1">
      <alignment horizontal="center" vertical="top"/>
    </xf>
    <xf numFmtId="0" fontId="49" fillId="44" borderId="0" xfId="57" applyFont="1" applyFill="1" applyBorder="1" applyAlignment="1">
      <alignment horizontal="left" vertical="top"/>
    </xf>
    <xf numFmtId="0" fontId="51" fillId="44" borderId="0" xfId="57" applyFont="1" applyFill="1" applyBorder="1" applyAlignment="1">
      <alignment horizontal="center" vertical="top"/>
    </xf>
    <xf numFmtId="0" fontId="49" fillId="44" borderId="0" xfId="57" applyFont="1" applyFill="1" applyAlignment="1">
      <alignment horizontal="left"/>
    </xf>
    <xf numFmtId="0" fontId="52" fillId="44" borderId="0" xfId="56" applyFont="1" applyFill="1"/>
    <xf numFmtId="0" fontId="53" fillId="44" borderId="0" xfId="56" applyFont="1" applyFill="1"/>
    <xf numFmtId="0" fontId="54" fillId="44" borderId="0" xfId="57" applyFont="1" applyFill="1" applyBorder="1" applyAlignment="1">
      <alignment horizontal="center" vertical="top"/>
    </xf>
    <xf numFmtId="0" fontId="1" fillId="44" borderId="0" xfId="56" applyFill="1" applyAlignment="1">
      <alignment horizontal="left"/>
    </xf>
    <xf numFmtId="0" fontId="52" fillId="44" borderId="0" xfId="56" applyFont="1" applyFill="1" applyAlignment="1">
      <alignment horizontal="left"/>
    </xf>
    <xf numFmtId="0" fontId="55" fillId="44" borderId="0" xfId="56" applyFont="1" applyFill="1"/>
    <xf numFmtId="0" fontId="56" fillId="45" borderId="0" xfId="56" applyFont="1" applyFill="1" applyAlignment="1">
      <alignment horizontal="center" vertical="center"/>
    </xf>
    <xf numFmtId="0" fontId="21" fillId="46" borderId="24" xfId="56" applyFont="1" applyFill="1" applyBorder="1" applyAlignment="1">
      <alignment horizontal="center" vertical="center"/>
    </xf>
    <xf numFmtId="0" fontId="21" fillId="46" borderId="25" xfId="56" applyFont="1" applyFill="1" applyBorder="1" applyAlignment="1">
      <alignment horizontal="center" vertical="center"/>
    </xf>
    <xf numFmtId="0" fontId="58" fillId="46" borderId="26" xfId="58" applyFont="1" applyFill="1" applyBorder="1" applyAlignment="1" applyProtection="1">
      <alignment horizontal="center" vertical="center"/>
    </xf>
    <xf numFmtId="0" fontId="1" fillId="43" borderId="27" xfId="56" applyFill="1" applyBorder="1"/>
    <xf numFmtId="0" fontId="1" fillId="43" borderId="28" xfId="56" applyFill="1" applyBorder="1"/>
    <xf numFmtId="0" fontId="1" fillId="43" borderId="29" xfId="56" applyFill="1" applyBorder="1"/>
    <xf numFmtId="0" fontId="1" fillId="46" borderId="24" xfId="56" applyFill="1" applyBorder="1"/>
    <xf numFmtId="0" fontId="1" fillId="46" borderId="25" xfId="56" applyFill="1" applyBorder="1"/>
    <xf numFmtId="0" fontId="1" fillId="46" borderId="26" xfId="56" applyFill="1" applyBorder="1"/>
    <xf numFmtId="0" fontId="1" fillId="46" borderId="30" xfId="56" applyFill="1" applyBorder="1"/>
    <xf numFmtId="0" fontId="1" fillId="46" borderId="0" xfId="56" applyFill="1"/>
    <xf numFmtId="0" fontId="1" fillId="46" borderId="31" xfId="56" applyFill="1" applyBorder="1"/>
    <xf numFmtId="0" fontId="1" fillId="43" borderId="32" xfId="56" applyFill="1" applyBorder="1"/>
    <xf numFmtId="0" fontId="1" fillId="43" borderId="33" xfId="56" applyFill="1" applyBorder="1"/>
    <xf numFmtId="0" fontId="1" fillId="46" borderId="34" xfId="56" applyFill="1" applyBorder="1"/>
    <xf numFmtId="0" fontId="1" fillId="46" borderId="35" xfId="56" applyFill="1" applyBorder="1"/>
    <xf numFmtId="0" fontId="1" fillId="46" borderId="36" xfId="56" applyFill="1" applyBorder="1"/>
    <xf numFmtId="0" fontId="55" fillId="43" borderId="0" xfId="56" applyFont="1" applyFill="1"/>
    <xf numFmtId="0" fontId="59" fillId="46" borderId="37" xfId="56" applyFont="1" applyFill="1" applyBorder="1" applyAlignment="1">
      <alignment horizontal="center" vertical="center"/>
    </xf>
    <xf numFmtId="0" fontId="59" fillId="46" borderId="38" xfId="56" applyFont="1" applyFill="1" applyBorder="1" applyAlignment="1">
      <alignment horizontal="center" vertical="center"/>
    </xf>
    <xf numFmtId="0" fontId="59" fillId="46" borderId="39" xfId="56" applyFont="1" applyFill="1" applyBorder="1" applyAlignment="1">
      <alignment horizontal="center" vertical="center"/>
    </xf>
    <xf numFmtId="0" fontId="59" fillId="47" borderId="40" xfId="56" applyFont="1" applyFill="1" applyBorder="1" applyAlignment="1">
      <alignment horizontal="center" vertical="center"/>
    </xf>
    <xf numFmtId="0" fontId="59" fillId="47" borderId="41" xfId="56" applyFont="1" applyFill="1" applyBorder="1" applyAlignment="1">
      <alignment horizontal="center" vertical="center"/>
    </xf>
    <xf numFmtId="0" fontId="59" fillId="47" borderId="42" xfId="56" applyFont="1" applyFill="1" applyBorder="1" applyAlignment="1">
      <alignment horizontal="center" vertical="center"/>
    </xf>
    <xf numFmtId="0" fontId="60" fillId="43" borderId="0" xfId="58" applyFont="1" applyFill="1" applyAlignment="1" applyProtection="1">
      <alignment horizontal="center"/>
    </xf>
  </cellXfs>
  <cellStyles count="59">
    <cellStyle name="20% - Accent1" xfId="27" builtinId="30" hidden="1"/>
    <cellStyle name="20% - Accent2" xfId="31" builtinId="34" hidden="1"/>
    <cellStyle name="20% - Accent3" xfId="35" builtinId="38" hidden="1"/>
    <cellStyle name="20% - Accent4" xfId="39" builtinId="42" hidden="1"/>
    <cellStyle name="20% - Accent5" xfId="43" builtinId="46" hidden="1"/>
    <cellStyle name="20% - Accent6" xfId="47" builtinId="50" hidden="1"/>
    <cellStyle name="40% - Accent1" xfId="28" builtinId="31" hidden="1"/>
    <cellStyle name="40% - Accent2" xfId="32" builtinId="35" hidden="1"/>
    <cellStyle name="40% - Accent3" xfId="36" builtinId="39" hidden="1"/>
    <cellStyle name="40% - Accent4" xfId="40" builtinId="43" hidden="1"/>
    <cellStyle name="40% - Accent5" xfId="44" builtinId="47" hidden="1"/>
    <cellStyle name="40% - Accent6" xfId="48" builtinId="51" hidden="1"/>
    <cellStyle name="60% - Accent1" xfId="29" builtinId="32" hidden="1"/>
    <cellStyle name="60% - Accent2" xfId="33" builtinId="36" hidden="1"/>
    <cellStyle name="60% - Accent3" xfId="37" builtinId="40" hidden="1"/>
    <cellStyle name="60% - Accent4" xfId="41" builtinId="44" hidden="1"/>
    <cellStyle name="60% - Accent5" xfId="45" builtinId="48" hidden="1"/>
    <cellStyle name="60% - Accent6" xfId="49" builtinId="52" hidden="1"/>
    <cellStyle name="Accent1" xfId="26" builtinId="29" hidden="1"/>
    <cellStyle name="Accent2" xfId="30" builtinId="33" hidden="1"/>
    <cellStyle name="Accent3" xfId="34" builtinId="37" hidden="1"/>
    <cellStyle name="Accent4" xfId="38" builtinId="41" hidden="1"/>
    <cellStyle name="Accent5" xfId="42" builtinId="45" hidden="1"/>
    <cellStyle name="Accent6" xfId="46" builtinId="49" hidden="1"/>
    <cellStyle name="Bad" xfId="15" builtinId="27" hidden="1"/>
    <cellStyle name="Calculation" xfId="19" builtinId="22" hidden="1"/>
    <cellStyle name="Check Cell" xfId="21" builtinId="23" hidden="1"/>
    <cellStyle name="Comma" xfId="4" builtinId="3" hidden="1"/>
    <cellStyle name="Comma [0]" xfId="5" builtinId="6" hidden="1"/>
    <cellStyle name="Currency" xfId="6" builtinId="4" hidden="1"/>
    <cellStyle name="Currency [0]" xfId="7" builtinId="7" hidden="1"/>
    <cellStyle name="Day Off" xfId="51" xr:uid="{00000000-0005-0000-0000-00001F000000}"/>
    <cellStyle name="Day Shift" xfId="52" xr:uid="{00000000-0005-0000-0000-000020000000}"/>
    <cellStyle name="Day/Night Shift" xfId="54" xr:uid="{00000000-0005-0000-0000-000021000000}"/>
    <cellStyle name="Explanatory Text" xfId="24" builtinId="53" hidden="1"/>
    <cellStyle name="Followed Hyperlink" xfId="3" builtinId="9" hidden="1"/>
    <cellStyle name="Good" xfId="14" builtinId="26" hidden="1"/>
    <cellStyle name="Heading 1" xfId="10" builtinId="16" hidden="1"/>
    <cellStyle name="Heading 2" xfId="11" builtinId="17" hidden="1"/>
    <cellStyle name="Heading 3" xfId="12" builtinId="18" hidden="1"/>
    <cellStyle name="Heading 4" xfId="13" builtinId="19" hidden="1"/>
    <cellStyle name="Holidays" xfId="1" xr:uid="{00000000-0005-0000-0000-000029000000}"/>
    <cellStyle name="Hyperlink" xfId="2" builtinId="8" hidden="1"/>
    <cellStyle name="Hyperlink" xfId="57" builtinId="8"/>
    <cellStyle name="Hyperlink 2" xfId="58" xr:uid="{F90BFECF-F1D4-491B-A948-911791A6D0D3}"/>
    <cellStyle name="Input" xfId="17" builtinId="20" hidden="1"/>
    <cellStyle name="Linked Cell" xfId="20" builtinId="24" hidden="1"/>
    <cellStyle name="Neutral" xfId="16" builtinId="28" hidden="1"/>
    <cellStyle name="Night Shift" xfId="53" xr:uid="{00000000-0005-0000-0000-00002E000000}"/>
    <cellStyle name="Non Working" xfId="50" xr:uid="{00000000-0005-0000-0000-00002F000000}"/>
    <cellStyle name="Normal" xfId="0" builtinId="0"/>
    <cellStyle name="Normal 2" xfId="55" xr:uid="{00000000-0005-0000-0000-000031000000}"/>
    <cellStyle name="Normal 2 2" xfId="56" xr:uid="{4A70644B-6E36-4040-93F5-3B6AC2FE0E7C}"/>
    <cellStyle name="Note" xfId="23" builtinId="10" hidden="1"/>
    <cellStyle name="Output" xfId="18" builtinId="21" hidden="1"/>
    <cellStyle name="Percent" xfId="8" builtinId="5" hidden="1"/>
    <cellStyle name="Title" xfId="9" builtinId="15" hidden="1"/>
    <cellStyle name="Total" xfId="25" builtinId="25" hidden="1"/>
    <cellStyle name="Warning Text" xfId="22" builtinId="11" hidden="1"/>
  </cellStyles>
  <dxfs count="7"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Medium7"/>
  <colors>
    <mruColors>
      <color rgb="FF5AAB59"/>
      <color rgb="FF6AAB4C"/>
      <color rgb="FFAE452D"/>
      <color rgb="FFC06B3F"/>
      <color rgb="FF4677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Spin" dx="16" fmlaLink="CalendarYear" max="2999" min="1900" page="10" val="2020"/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s://techguruplus.com/tally_erp_9_all_shortcut_keys_60_shortcut_keys_of_tally_erp_9/" TargetMode="External"/><Relationship Id="rId13" Type="http://schemas.openxmlformats.org/officeDocument/2006/relationships/hyperlink" Target="https://www.youtube.com/watch?v=nzmzNT_PKP0&amp;t" TargetMode="External"/><Relationship Id="rId18" Type="http://schemas.openxmlformats.org/officeDocument/2006/relationships/hyperlink" Target="https://www.instagram.com/TechGuruPlus/" TargetMode="External"/><Relationship Id="rId26" Type="http://schemas.openxmlformats.org/officeDocument/2006/relationships/hyperlink" Target="https://www.youtube.com/TechGuruPlusIndia" TargetMode="External"/><Relationship Id="rId3" Type="http://schemas.openxmlformats.org/officeDocument/2006/relationships/hyperlink" Target="https://techguruplus.com/proforma-invoice/" TargetMode="External"/><Relationship Id="rId21" Type="http://schemas.openxmlformats.org/officeDocument/2006/relationships/image" Target="../media/image2.png"/><Relationship Id="rId7" Type="http://schemas.openxmlformats.org/officeDocument/2006/relationships/hyperlink" Target="https://techguruplus.com/shortcuts-microsoft-word-191-shortcut-keys/" TargetMode="External"/><Relationship Id="rId12" Type="http://schemas.openxmlformats.org/officeDocument/2006/relationships/hyperlink" Target="https://www.youtube.com/watch?v=Z7AeDMuBUuQ" TargetMode="External"/><Relationship Id="rId17" Type="http://schemas.openxmlformats.org/officeDocument/2006/relationships/hyperlink" Target="https://www.youtube.com/watch?v=iNRt3BCtYVw&amp;t" TargetMode="External"/><Relationship Id="rId25" Type="http://schemas.openxmlformats.org/officeDocument/2006/relationships/image" Target="../media/image5.png"/><Relationship Id="rId2" Type="http://schemas.openxmlformats.org/officeDocument/2006/relationships/hyperlink" Target="https://techguruplus.com/quotation-format/" TargetMode="External"/><Relationship Id="rId16" Type="http://schemas.openxmlformats.org/officeDocument/2006/relationships/hyperlink" Target="https://www.youtube.com/watch?v=Z-xu-qAh81s" TargetMode="External"/><Relationship Id="rId20" Type="http://schemas.openxmlformats.org/officeDocument/2006/relationships/image" Target="../media/image1.png"/><Relationship Id="rId29" Type="http://schemas.openxmlformats.org/officeDocument/2006/relationships/hyperlink" Target="https://techguruplus.com/salary-slip-format-in-excel" TargetMode="External"/><Relationship Id="rId1" Type="http://schemas.openxmlformats.org/officeDocument/2006/relationships/hyperlink" Target="https://techguruplus.com/download-top-30-invoice-format-in-excel-xls/" TargetMode="External"/><Relationship Id="rId6" Type="http://schemas.openxmlformats.org/officeDocument/2006/relationships/hyperlink" Target="https://techguruplus.com/excel-shortcut-keys/" TargetMode="External"/><Relationship Id="rId11" Type="http://schemas.openxmlformats.org/officeDocument/2006/relationships/hyperlink" Target="https://techguruplus.com/mac-shortcuts-keys-155-mac-keyboard-shortcuts/" TargetMode="External"/><Relationship Id="rId24" Type="http://schemas.openxmlformats.org/officeDocument/2006/relationships/image" Target="../media/image4.png"/><Relationship Id="rId5" Type="http://schemas.openxmlformats.org/officeDocument/2006/relationships/hyperlink" Target="https://techguruplus.com/tdl" TargetMode="External"/><Relationship Id="rId15" Type="http://schemas.openxmlformats.org/officeDocument/2006/relationships/hyperlink" Target="https://www.youtube.com/watch?v=KghFtd_H2lw&amp;t" TargetMode="External"/><Relationship Id="rId23" Type="http://schemas.openxmlformats.org/officeDocument/2006/relationships/image" Target="../media/image3.png"/><Relationship Id="rId28" Type="http://schemas.openxmlformats.org/officeDocument/2006/relationships/hyperlink" Target="https://www.facebook.com/TechGuruPlusIndia" TargetMode="External"/><Relationship Id="rId10" Type="http://schemas.openxmlformats.org/officeDocument/2006/relationships/hyperlink" Target="https://techguruplus.com/shortcuts-for-run-command-and-command-prompt/" TargetMode="External"/><Relationship Id="rId19" Type="http://schemas.openxmlformats.org/officeDocument/2006/relationships/hyperlink" Target="https://www.youtube.com/watch?v=rP3y8jM2Eic&amp;list=PLAZbpmhZaCGfPYOe9ASCiS5cFSgnHYjmr" TargetMode="External"/><Relationship Id="rId31" Type="http://schemas.openxmlformats.org/officeDocument/2006/relationships/hyperlink" Target="https://techguruplus.com/attendance-format-in-excel/" TargetMode="External"/><Relationship Id="rId4" Type="http://schemas.openxmlformats.org/officeDocument/2006/relationships/hyperlink" Target="https://techguruplus.com/powerpoint-templates-ppt/" TargetMode="External"/><Relationship Id="rId9" Type="http://schemas.openxmlformats.org/officeDocument/2006/relationships/hyperlink" Target="https://techguruplus.com/top-20-google-chrome-shortcut-keys/" TargetMode="External"/><Relationship Id="rId14" Type="http://schemas.openxmlformats.org/officeDocument/2006/relationships/hyperlink" Target="https://www.youtube.com/watch?v=KakZ-Ihi8lM" TargetMode="External"/><Relationship Id="rId22" Type="http://schemas.openxmlformats.org/officeDocument/2006/relationships/hyperlink" Target="https://facebook.com/groups/ExcelExpertGroup/" TargetMode="External"/><Relationship Id="rId27" Type="http://schemas.openxmlformats.org/officeDocument/2006/relationships/hyperlink" Target="https://www.linkedin.com/in/NazimKhaan" TargetMode="External"/><Relationship Id="rId30" Type="http://schemas.openxmlformats.org/officeDocument/2006/relationships/hyperlink" Target="https://techguruplus.com/windows-10-shortcut-key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400050</xdr:colOff>
          <xdr:row>0</xdr:row>
          <xdr:rowOff>342900</xdr:rowOff>
        </xdr:from>
        <xdr:to>
          <xdr:col>28</xdr:col>
          <xdr:colOff>142875</xdr:colOff>
          <xdr:row>0</xdr:row>
          <xdr:rowOff>647700</xdr:rowOff>
        </xdr:to>
        <xdr:sp macro="" textlink="">
          <xdr:nvSpPr>
            <xdr:cNvPr id="1025" name="Spinner" descr="Use the spinner button to change calendar year or change the year in cell AE3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76200</xdr:rowOff>
    </xdr:from>
    <xdr:to>
      <xdr:col>6</xdr:col>
      <xdr:colOff>57150</xdr:colOff>
      <xdr:row>5</xdr:row>
      <xdr:rowOff>171450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F220EF-208A-4B74-A5B6-2CFEF2BFDB44}"/>
            </a:ext>
          </a:extLst>
        </xdr:cNvPr>
        <xdr:cNvSpPr/>
      </xdr:nvSpPr>
      <xdr:spPr>
        <a:xfrm>
          <a:off x="1219200" y="838200"/>
          <a:ext cx="2495550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Invoice Format</a:t>
          </a:r>
        </a:p>
      </xdr:txBody>
    </xdr:sp>
    <xdr:clientData/>
  </xdr:twoCellAnchor>
  <xdr:twoCellAnchor>
    <xdr:from>
      <xdr:col>2</xdr:col>
      <xdr:colOff>4763</xdr:colOff>
      <xdr:row>7</xdr:row>
      <xdr:rowOff>28575</xdr:rowOff>
    </xdr:from>
    <xdr:to>
      <xdr:col>6</xdr:col>
      <xdr:colOff>52388</xdr:colOff>
      <xdr:row>8</xdr:row>
      <xdr:rowOff>123825</xdr:rowOff>
    </xdr:to>
    <xdr:sp macro="" textlink="">
      <xdr:nvSpPr>
        <xdr:cNvPr id="3" name="Rectangle: Rounded Corner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F98298-E8D0-469F-B3A6-5AB2E160E7B2}"/>
            </a:ext>
          </a:extLst>
        </xdr:cNvPr>
        <xdr:cNvSpPr/>
      </xdr:nvSpPr>
      <xdr:spPr>
        <a:xfrm>
          <a:off x="1223963" y="1362075"/>
          <a:ext cx="24860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Quotation Format</a:t>
          </a:r>
        </a:p>
      </xdr:txBody>
    </xdr:sp>
    <xdr:clientData/>
  </xdr:twoCellAnchor>
  <xdr:twoCellAnchor>
    <xdr:from>
      <xdr:col>2</xdr:col>
      <xdr:colOff>4763</xdr:colOff>
      <xdr:row>9</xdr:row>
      <xdr:rowOff>171450</xdr:rowOff>
    </xdr:from>
    <xdr:to>
      <xdr:col>6</xdr:col>
      <xdr:colOff>52388</xdr:colOff>
      <xdr:row>11</xdr:row>
      <xdr:rowOff>76200</xdr:rowOff>
    </xdr:to>
    <xdr:sp macro="" textlink="">
      <xdr:nvSpPr>
        <xdr:cNvPr id="4" name="Rectangle: Rounded Corner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32EBB2D-8229-4BE2-AEA5-E8372BF1F2EA}"/>
            </a:ext>
          </a:extLst>
        </xdr:cNvPr>
        <xdr:cNvSpPr/>
      </xdr:nvSpPr>
      <xdr:spPr>
        <a:xfrm>
          <a:off x="1223963" y="1885950"/>
          <a:ext cx="24860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Proforma Invoice</a:t>
          </a:r>
          <a:r>
            <a:rPr lang="en-IN" sz="1100" b="1" baseline="0">
              <a:solidFill>
                <a:schemeClr val="bg1"/>
              </a:solidFill>
            </a:rPr>
            <a:t> </a:t>
          </a:r>
          <a:r>
            <a:rPr lang="en-IN" sz="1100" b="1">
              <a:solidFill>
                <a:schemeClr val="bg1"/>
              </a:solidFill>
            </a:rPr>
            <a:t>Format</a:t>
          </a:r>
        </a:p>
      </xdr:txBody>
    </xdr:sp>
    <xdr:clientData/>
  </xdr:twoCellAnchor>
  <xdr:twoCellAnchor>
    <xdr:from>
      <xdr:col>2</xdr:col>
      <xdr:colOff>23813</xdr:colOff>
      <xdr:row>12</xdr:row>
      <xdr:rowOff>133350</xdr:rowOff>
    </xdr:from>
    <xdr:to>
      <xdr:col>6</xdr:col>
      <xdr:colOff>33338</xdr:colOff>
      <xdr:row>14</xdr:row>
      <xdr:rowOff>38100</xdr:rowOff>
    </xdr:to>
    <xdr:sp macro="" textlink="">
      <xdr:nvSpPr>
        <xdr:cNvPr id="5" name="Rectangle: Rounded Corner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77A2142-8D22-454E-9EA4-E6D0DA9EC699}"/>
            </a:ext>
          </a:extLst>
        </xdr:cNvPr>
        <xdr:cNvSpPr/>
      </xdr:nvSpPr>
      <xdr:spPr>
        <a:xfrm>
          <a:off x="1243013" y="2419350"/>
          <a:ext cx="24479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Powerpoint Templates</a:t>
          </a:r>
        </a:p>
      </xdr:txBody>
    </xdr:sp>
    <xdr:clientData/>
  </xdr:twoCellAnchor>
  <xdr:twoCellAnchor>
    <xdr:from>
      <xdr:col>2</xdr:col>
      <xdr:colOff>23813</xdr:colOff>
      <xdr:row>15</xdr:row>
      <xdr:rowOff>95250</xdr:rowOff>
    </xdr:from>
    <xdr:to>
      <xdr:col>6</xdr:col>
      <xdr:colOff>33338</xdr:colOff>
      <xdr:row>17</xdr:row>
      <xdr:rowOff>0</xdr:rowOff>
    </xdr:to>
    <xdr:sp macro="" textlink="">
      <xdr:nvSpPr>
        <xdr:cNvPr id="6" name="Rectangle: Rounded Corner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E306778-FE05-45B0-AD49-FDBC65095038}"/>
            </a:ext>
          </a:extLst>
        </xdr:cNvPr>
        <xdr:cNvSpPr/>
      </xdr:nvSpPr>
      <xdr:spPr>
        <a:xfrm>
          <a:off x="1243013" y="2952750"/>
          <a:ext cx="24479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Tally TDL</a:t>
          </a:r>
          <a:r>
            <a:rPr lang="en-IN" sz="1100" b="1" baseline="0">
              <a:solidFill>
                <a:schemeClr val="bg1"/>
              </a:solidFill>
            </a:rPr>
            <a:t> Files</a:t>
          </a:r>
          <a:endParaRPr lang="en-IN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0</xdr:colOff>
      <xdr:row>4</xdr:row>
      <xdr:rowOff>76200</xdr:rowOff>
    </xdr:from>
    <xdr:to>
      <xdr:col>13</xdr:col>
      <xdr:colOff>57150</xdr:colOff>
      <xdr:row>5</xdr:row>
      <xdr:rowOff>171450</xdr:rowOff>
    </xdr:to>
    <xdr:sp macro="" textlink="">
      <xdr:nvSpPr>
        <xdr:cNvPr id="7" name="Rectangle: Rounded Corner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4F67BE0-4165-4DA4-9711-27019A49D2E6}"/>
            </a:ext>
          </a:extLst>
        </xdr:cNvPr>
        <xdr:cNvSpPr/>
      </xdr:nvSpPr>
      <xdr:spPr>
        <a:xfrm>
          <a:off x="5486400" y="838200"/>
          <a:ext cx="2495550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Excel</a:t>
          </a:r>
          <a:r>
            <a:rPr lang="en-IN" sz="1100" b="1" baseline="0">
              <a:solidFill>
                <a:sysClr val="windowText" lastClr="000000"/>
              </a:solidFill>
            </a:rPr>
            <a:t> Shortcut Keys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4763</xdr:colOff>
      <xdr:row>7</xdr:row>
      <xdr:rowOff>28575</xdr:rowOff>
    </xdr:from>
    <xdr:to>
      <xdr:col>13</xdr:col>
      <xdr:colOff>52388</xdr:colOff>
      <xdr:row>8</xdr:row>
      <xdr:rowOff>123825</xdr:rowOff>
    </xdr:to>
    <xdr:sp macro="" textlink="">
      <xdr:nvSpPr>
        <xdr:cNvPr id="8" name="Rectangle: Rounded Corners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4CABD12-F4A9-40EB-A288-A8424888D147}"/>
            </a:ext>
          </a:extLst>
        </xdr:cNvPr>
        <xdr:cNvSpPr/>
      </xdr:nvSpPr>
      <xdr:spPr>
        <a:xfrm>
          <a:off x="5491163" y="1362075"/>
          <a:ext cx="24860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Word </a:t>
          </a:r>
          <a:r>
            <a:rPr lang="en-IN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Shortcut Keys</a:t>
          </a:r>
          <a:endParaRPr lang="en-IN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9</xdr:col>
      <xdr:colOff>4763</xdr:colOff>
      <xdr:row>9</xdr:row>
      <xdr:rowOff>171450</xdr:rowOff>
    </xdr:from>
    <xdr:to>
      <xdr:col>13</xdr:col>
      <xdr:colOff>52388</xdr:colOff>
      <xdr:row>11</xdr:row>
      <xdr:rowOff>76200</xdr:rowOff>
    </xdr:to>
    <xdr:sp macro="" textlink="">
      <xdr:nvSpPr>
        <xdr:cNvPr id="9" name="Rectangle: Rounded Corners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EFBFD29B-B91D-494A-A530-996C7262B5FA}"/>
            </a:ext>
          </a:extLst>
        </xdr:cNvPr>
        <xdr:cNvSpPr/>
      </xdr:nvSpPr>
      <xdr:spPr>
        <a:xfrm>
          <a:off x="5491163" y="1885950"/>
          <a:ext cx="24860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Tally</a:t>
          </a:r>
          <a:r>
            <a:rPr lang="en-IN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Shortcut Keys</a:t>
          </a:r>
          <a:endParaRPr lang="en-IN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9</xdr:col>
      <xdr:colOff>23813</xdr:colOff>
      <xdr:row>12</xdr:row>
      <xdr:rowOff>133350</xdr:rowOff>
    </xdr:from>
    <xdr:to>
      <xdr:col>13</xdr:col>
      <xdr:colOff>33338</xdr:colOff>
      <xdr:row>14</xdr:row>
      <xdr:rowOff>38100</xdr:rowOff>
    </xdr:to>
    <xdr:sp macro="" textlink="">
      <xdr:nvSpPr>
        <xdr:cNvPr id="10" name="Rectangle: Rounded Corners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6257C2A9-976A-4D5A-8021-EF3701ECC771}"/>
            </a:ext>
          </a:extLst>
        </xdr:cNvPr>
        <xdr:cNvSpPr/>
      </xdr:nvSpPr>
      <xdr:spPr>
        <a:xfrm>
          <a:off x="5510213" y="2419350"/>
          <a:ext cx="24479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Chrome</a:t>
          </a:r>
          <a:r>
            <a:rPr lang="en-IN" sz="1100" b="1" baseline="0">
              <a:solidFill>
                <a:sysClr val="windowText" lastClr="000000"/>
              </a:solidFill>
            </a:rPr>
            <a:t> Hidden Shortcut Keys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23813</xdr:colOff>
      <xdr:row>15</xdr:row>
      <xdr:rowOff>95250</xdr:rowOff>
    </xdr:from>
    <xdr:to>
      <xdr:col>13</xdr:col>
      <xdr:colOff>33338</xdr:colOff>
      <xdr:row>17</xdr:row>
      <xdr:rowOff>0</xdr:rowOff>
    </xdr:to>
    <xdr:sp macro="" textlink="">
      <xdr:nvSpPr>
        <xdr:cNvPr id="11" name="Rectangle: Rounded Corners 1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83832D5D-300E-44F5-BCA3-FDE0EE563031}"/>
            </a:ext>
          </a:extLst>
        </xdr:cNvPr>
        <xdr:cNvSpPr/>
      </xdr:nvSpPr>
      <xdr:spPr>
        <a:xfrm>
          <a:off x="5510213" y="2952750"/>
          <a:ext cx="24479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Windows Shortcut Keys</a:t>
          </a:r>
        </a:p>
      </xdr:txBody>
    </xdr:sp>
    <xdr:clientData/>
  </xdr:twoCellAnchor>
  <xdr:twoCellAnchor>
    <xdr:from>
      <xdr:col>9</xdr:col>
      <xdr:colOff>14288</xdr:colOff>
      <xdr:row>18</xdr:row>
      <xdr:rowOff>19050</xdr:rowOff>
    </xdr:from>
    <xdr:to>
      <xdr:col>13</xdr:col>
      <xdr:colOff>42863</xdr:colOff>
      <xdr:row>19</xdr:row>
      <xdr:rowOff>114300</xdr:rowOff>
    </xdr:to>
    <xdr:sp macro="" textlink="">
      <xdr:nvSpPr>
        <xdr:cNvPr id="12" name="Rectangle: Rounded Corners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E5F7C748-4ECD-4605-9AAC-0FE4A76151F7}"/>
            </a:ext>
          </a:extLst>
        </xdr:cNvPr>
        <xdr:cNvSpPr/>
      </xdr:nvSpPr>
      <xdr:spPr>
        <a:xfrm>
          <a:off x="5500688" y="3448050"/>
          <a:ext cx="24669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MAC Shortcut Keys</a:t>
          </a:r>
        </a:p>
      </xdr:txBody>
    </xdr:sp>
    <xdr:clientData/>
  </xdr:twoCellAnchor>
  <xdr:twoCellAnchor>
    <xdr:from>
      <xdr:col>15</xdr:col>
      <xdr:colOff>219075</xdr:colOff>
      <xdr:row>4</xdr:row>
      <xdr:rowOff>76200</xdr:rowOff>
    </xdr:from>
    <xdr:to>
      <xdr:col>20</xdr:col>
      <xdr:colOff>28575</xdr:colOff>
      <xdr:row>5</xdr:row>
      <xdr:rowOff>171450</xdr:rowOff>
    </xdr:to>
    <xdr:sp macro="" textlink="">
      <xdr:nvSpPr>
        <xdr:cNvPr id="13" name="Rectangle: Rounded Corners 1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EBF1AD1F-E387-44F2-AD6C-51D565F0BD6B}"/>
            </a:ext>
          </a:extLst>
        </xdr:cNvPr>
        <xdr:cNvSpPr/>
      </xdr:nvSpPr>
      <xdr:spPr>
        <a:xfrm>
          <a:off x="9363075" y="838200"/>
          <a:ext cx="2857500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Vlookup</a:t>
          </a:r>
          <a:r>
            <a:rPr lang="en-IN" sz="1100" b="1" baseline="0">
              <a:solidFill>
                <a:sysClr val="windowText" lastClr="000000"/>
              </a:solidFill>
            </a:rPr>
            <a:t> &amp; Hlookup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223838</xdr:colOff>
      <xdr:row>7</xdr:row>
      <xdr:rowOff>28575</xdr:rowOff>
    </xdr:from>
    <xdr:to>
      <xdr:col>20</xdr:col>
      <xdr:colOff>23813</xdr:colOff>
      <xdr:row>8</xdr:row>
      <xdr:rowOff>123825</xdr:rowOff>
    </xdr:to>
    <xdr:sp macro="" textlink="">
      <xdr:nvSpPr>
        <xdr:cNvPr id="14" name="Rectangle: Rounded Corners 13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2D282298-9FDA-427B-BD5B-6905B9A9B5A7}"/>
            </a:ext>
          </a:extLst>
        </xdr:cNvPr>
        <xdr:cNvSpPr/>
      </xdr:nvSpPr>
      <xdr:spPr>
        <a:xfrm>
          <a:off x="9367838" y="1362075"/>
          <a:ext cx="28479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b="1">
              <a:solidFill>
                <a:sysClr val="windowText" lastClr="000000"/>
              </a:solidFill>
              <a:effectLst/>
            </a:rPr>
            <a:t>MIS Report</a:t>
          </a:r>
          <a:r>
            <a:rPr lang="en-IN" b="1" baseline="0">
              <a:solidFill>
                <a:sysClr val="windowText" lastClr="000000"/>
              </a:solidFill>
              <a:effectLst/>
            </a:rPr>
            <a:t> </a:t>
          </a:r>
          <a:endParaRPr lang="en-IN" b="1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15</xdr:col>
      <xdr:colOff>223838</xdr:colOff>
      <xdr:row>9</xdr:row>
      <xdr:rowOff>171450</xdr:rowOff>
    </xdr:from>
    <xdr:to>
      <xdr:col>20</xdr:col>
      <xdr:colOff>23813</xdr:colOff>
      <xdr:row>11</xdr:row>
      <xdr:rowOff>76200</xdr:rowOff>
    </xdr:to>
    <xdr:sp macro="" textlink="">
      <xdr:nvSpPr>
        <xdr:cNvPr id="15" name="Rectangle: Rounded Corners 1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9B4D7B63-0A8D-4CB6-95F6-30EEC08ED41D}"/>
            </a:ext>
          </a:extLst>
        </xdr:cNvPr>
        <xdr:cNvSpPr/>
      </xdr:nvSpPr>
      <xdr:spPr>
        <a:xfrm>
          <a:off x="9367838" y="1885950"/>
          <a:ext cx="28479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Macros in Excel</a:t>
          </a:r>
          <a:endParaRPr lang="en-IN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15</xdr:col>
      <xdr:colOff>242888</xdr:colOff>
      <xdr:row>12</xdr:row>
      <xdr:rowOff>133350</xdr:rowOff>
    </xdr:from>
    <xdr:to>
      <xdr:col>20</xdr:col>
      <xdr:colOff>4763</xdr:colOff>
      <xdr:row>14</xdr:row>
      <xdr:rowOff>38100</xdr:rowOff>
    </xdr:to>
    <xdr:sp macro="" textlink="">
      <xdr:nvSpPr>
        <xdr:cNvPr id="16" name="Rectangle: Rounded Corners 1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F3838B1E-032A-4E26-B402-512868BB018E}"/>
            </a:ext>
          </a:extLst>
        </xdr:cNvPr>
        <xdr:cNvSpPr/>
      </xdr:nvSpPr>
      <xdr:spPr>
        <a:xfrm>
          <a:off x="9386888" y="2419350"/>
          <a:ext cx="28098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Stock Management Software</a:t>
          </a:r>
        </a:p>
      </xdr:txBody>
    </xdr:sp>
    <xdr:clientData/>
  </xdr:twoCellAnchor>
  <xdr:twoCellAnchor>
    <xdr:from>
      <xdr:col>15</xdr:col>
      <xdr:colOff>242888</xdr:colOff>
      <xdr:row>15</xdr:row>
      <xdr:rowOff>95250</xdr:rowOff>
    </xdr:from>
    <xdr:to>
      <xdr:col>20</xdr:col>
      <xdr:colOff>4763</xdr:colOff>
      <xdr:row>17</xdr:row>
      <xdr:rowOff>0</xdr:rowOff>
    </xdr:to>
    <xdr:sp macro="" textlink="">
      <xdr:nvSpPr>
        <xdr:cNvPr id="17" name="Rectangle: Rounded Corners 16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6B56D74C-E600-4F39-BE85-4BC98E351C32}"/>
            </a:ext>
          </a:extLst>
        </xdr:cNvPr>
        <xdr:cNvSpPr/>
      </xdr:nvSpPr>
      <xdr:spPr>
        <a:xfrm>
          <a:off x="9386888" y="2952750"/>
          <a:ext cx="28098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Pivot Table</a:t>
          </a:r>
        </a:p>
      </xdr:txBody>
    </xdr:sp>
    <xdr:clientData/>
  </xdr:twoCellAnchor>
  <xdr:twoCellAnchor>
    <xdr:from>
      <xdr:col>15</xdr:col>
      <xdr:colOff>233363</xdr:colOff>
      <xdr:row>18</xdr:row>
      <xdr:rowOff>19050</xdr:rowOff>
    </xdr:from>
    <xdr:to>
      <xdr:col>20</xdr:col>
      <xdr:colOff>14288</xdr:colOff>
      <xdr:row>19</xdr:row>
      <xdr:rowOff>114300</xdr:rowOff>
    </xdr:to>
    <xdr:sp macro="" textlink="">
      <xdr:nvSpPr>
        <xdr:cNvPr id="18" name="Rectangle: Rounded Corners 17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3E1B2D59-B7C1-4E31-8B86-670ED960E79B}"/>
            </a:ext>
          </a:extLst>
        </xdr:cNvPr>
        <xdr:cNvSpPr/>
      </xdr:nvSpPr>
      <xdr:spPr>
        <a:xfrm>
          <a:off x="9377363" y="3448050"/>
          <a:ext cx="28289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Nested</a:t>
          </a:r>
          <a:r>
            <a:rPr lang="en-IN" sz="1100" b="1" baseline="0">
              <a:solidFill>
                <a:sysClr val="windowText" lastClr="000000"/>
              </a:solidFill>
            </a:rPr>
            <a:t> if Formula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542925</xdr:colOff>
      <xdr:row>4</xdr:row>
      <xdr:rowOff>142875</xdr:rowOff>
    </xdr:from>
    <xdr:to>
      <xdr:col>27</xdr:col>
      <xdr:colOff>47625</xdr:colOff>
      <xdr:row>6</xdr:row>
      <xdr:rowOff>47625</xdr:rowOff>
    </xdr:to>
    <xdr:sp macro="" textlink="">
      <xdr:nvSpPr>
        <xdr:cNvPr id="19" name="Rectangle: Rounded Corners 18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CD06F279-B9DE-4FB9-8E76-CDE8CBFC28BD}"/>
            </a:ext>
          </a:extLst>
        </xdr:cNvPr>
        <xdr:cNvSpPr/>
      </xdr:nvSpPr>
      <xdr:spPr>
        <a:xfrm>
          <a:off x="14563725" y="904875"/>
          <a:ext cx="1943100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Instagram</a:t>
          </a:r>
        </a:p>
      </xdr:txBody>
    </xdr:sp>
    <xdr:clientData/>
  </xdr:twoCellAnchor>
  <xdr:twoCellAnchor>
    <xdr:from>
      <xdr:col>15</xdr:col>
      <xdr:colOff>233363</xdr:colOff>
      <xdr:row>20</xdr:row>
      <xdr:rowOff>123825</xdr:rowOff>
    </xdr:from>
    <xdr:to>
      <xdr:col>20</xdr:col>
      <xdr:colOff>14288</xdr:colOff>
      <xdr:row>22</xdr:row>
      <xdr:rowOff>28575</xdr:rowOff>
    </xdr:to>
    <xdr:sp macro="" textlink="">
      <xdr:nvSpPr>
        <xdr:cNvPr id="20" name="Rectangle: Rounded Corners 19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CD2FBEFE-BFC5-4BBD-A8D8-80BE0F26D551}"/>
            </a:ext>
          </a:extLst>
        </xdr:cNvPr>
        <xdr:cNvSpPr/>
      </xdr:nvSpPr>
      <xdr:spPr>
        <a:xfrm>
          <a:off x="9377363" y="3933825"/>
          <a:ext cx="28289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Advanced Excel</a:t>
          </a:r>
        </a:p>
      </xdr:txBody>
    </xdr:sp>
    <xdr:clientData/>
  </xdr:twoCellAnchor>
  <xdr:oneCellAnchor>
    <xdr:from>
      <xdr:col>23</xdr:col>
      <xdr:colOff>0</xdr:colOff>
      <xdr:row>4</xdr:row>
      <xdr:rowOff>57150</xdr:rowOff>
    </xdr:from>
    <xdr:ext cx="409575" cy="409575"/>
    <xdr:pic>
      <xdr:nvPicPr>
        <xdr:cNvPr id="21" name="Picture 38">
          <a:extLst>
            <a:ext uri="{FF2B5EF4-FFF2-40B4-BE49-F238E27FC236}">
              <a16:creationId xmlns:a16="http://schemas.microsoft.com/office/drawing/2014/main" id="{74C4F5EB-369D-44F5-BF25-632E8EB22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0" y="819150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0</xdr:colOff>
      <xdr:row>7</xdr:row>
      <xdr:rowOff>133350</xdr:rowOff>
    </xdr:from>
    <xdr:ext cx="409575" cy="409575"/>
    <xdr:pic>
      <xdr:nvPicPr>
        <xdr:cNvPr id="22" name="Picture 40">
          <a:extLst>
            <a:ext uri="{FF2B5EF4-FFF2-40B4-BE49-F238E27FC236}">
              <a16:creationId xmlns:a16="http://schemas.microsoft.com/office/drawing/2014/main" id="{21B203D7-5A68-48F4-AB0F-1773A6FE1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0" y="1466850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23</xdr:col>
      <xdr:colOff>542925</xdr:colOff>
      <xdr:row>8</xdr:row>
      <xdr:rowOff>9525</xdr:rowOff>
    </xdr:from>
    <xdr:to>
      <xdr:col>27</xdr:col>
      <xdr:colOff>19050</xdr:colOff>
      <xdr:row>9</xdr:row>
      <xdr:rowOff>104775</xdr:rowOff>
    </xdr:to>
    <xdr:sp macro="" textlink="">
      <xdr:nvSpPr>
        <xdr:cNvPr id="23" name="Rectangle: Rounded Corners 22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201A86F3-EE18-458E-B7F1-186B20633BB0}"/>
            </a:ext>
          </a:extLst>
        </xdr:cNvPr>
        <xdr:cNvSpPr/>
      </xdr:nvSpPr>
      <xdr:spPr>
        <a:xfrm>
          <a:off x="14563725" y="1533525"/>
          <a:ext cx="19145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Excel</a:t>
          </a:r>
          <a:r>
            <a:rPr lang="en-IN" sz="1100" b="1" baseline="0">
              <a:solidFill>
                <a:schemeClr val="bg1"/>
              </a:solidFill>
            </a:rPr>
            <a:t> Expert's Community</a:t>
          </a:r>
          <a:endParaRPr lang="en-IN" sz="1100" b="1">
            <a:solidFill>
              <a:schemeClr val="bg1"/>
            </a:solidFill>
          </a:endParaRPr>
        </a:p>
      </xdr:txBody>
    </xdr:sp>
    <xdr:clientData/>
  </xdr:twoCellAnchor>
  <xdr:oneCellAnchor>
    <xdr:from>
      <xdr:col>23</xdr:col>
      <xdr:colOff>0</xdr:colOff>
      <xdr:row>11</xdr:row>
      <xdr:rowOff>57150</xdr:rowOff>
    </xdr:from>
    <xdr:ext cx="428625" cy="430742"/>
    <xdr:pic>
      <xdr:nvPicPr>
        <xdr:cNvPr id="24" name="Picture 43">
          <a:extLst>
            <a:ext uri="{FF2B5EF4-FFF2-40B4-BE49-F238E27FC236}">
              <a16:creationId xmlns:a16="http://schemas.microsoft.com/office/drawing/2014/main" id="{EFBA5697-B852-4039-81BC-27266BEC0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0" y="2152650"/>
          <a:ext cx="428625" cy="43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0</xdr:colOff>
      <xdr:row>15</xdr:row>
      <xdr:rowOff>76200</xdr:rowOff>
    </xdr:from>
    <xdr:ext cx="361950" cy="361950"/>
    <xdr:pic>
      <xdr:nvPicPr>
        <xdr:cNvPr id="25" name="Picture 45">
          <a:extLst>
            <a:ext uri="{FF2B5EF4-FFF2-40B4-BE49-F238E27FC236}">
              <a16:creationId xmlns:a16="http://schemas.microsoft.com/office/drawing/2014/main" id="{4219A613-BFBE-49C8-A92E-39C366999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0" y="2933700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238125</xdr:colOff>
      <xdr:row>18</xdr:row>
      <xdr:rowOff>152400</xdr:rowOff>
    </xdr:from>
    <xdr:ext cx="395816" cy="401109"/>
    <xdr:pic>
      <xdr:nvPicPr>
        <xdr:cNvPr id="26" name="Picture 46">
          <a:extLst>
            <a:ext uri="{FF2B5EF4-FFF2-40B4-BE49-F238E27FC236}">
              <a16:creationId xmlns:a16="http://schemas.microsoft.com/office/drawing/2014/main" id="{F51D5371-50FC-4C65-A150-D7129FC2E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49325" y="3581400"/>
          <a:ext cx="395816" cy="401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23</xdr:col>
      <xdr:colOff>542925</xdr:colOff>
      <xdr:row>11</xdr:row>
      <xdr:rowOff>133350</xdr:rowOff>
    </xdr:from>
    <xdr:to>
      <xdr:col>27</xdr:col>
      <xdr:colOff>19050</xdr:colOff>
      <xdr:row>13</xdr:row>
      <xdr:rowOff>38100</xdr:rowOff>
    </xdr:to>
    <xdr:sp macro="" textlink="">
      <xdr:nvSpPr>
        <xdr:cNvPr id="27" name="Rectangle: Rounded Corners 26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12CDF793-FD1A-4DC2-A098-E361ADCB9A4D}"/>
            </a:ext>
          </a:extLst>
        </xdr:cNvPr>
        <xdr:cNvSpPr/>
      </xdr:nvSpPr>
      <xdr:spPr>
        <a:xfrm>
          <a:off x="14563725" y="2228850"/>
          <a:ext cx="19145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YouTube</a:t>
          </a:r>
        </a:p>
      </xdr:txBody>
    </xdr:sp>
    <xdr:clientData/>
  </xdr:twoCellAnchor>
  <xdr:twoCellAnchor>
    <xdr:from>
      <xdr:col>23</xdr:col>
      <xdr:colOff>542925</xdr:colOff>
      <xdr:row>15</xdr:row>
      <xdr:rowOff>104775</xdr:rowOff>
    </xdr:from>
    <xdr:to>
      <xdr:col>27</xdr:col>
      <xdr:colOff>19050</xdr:colOff>
      <xdr:row>17</xdr:row>
      <xdr:rowOff>9525</xdr:rowOff>
    </xdr:to>
    <xdr:sp macro="" textlink="">
      <xdr:nvSpPr>
        <xdr:cNvPr id="28" name="Rectangle: Rounded Corners 27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3D9B09FF-DFCE-4E0B-86B8-0394563CF2B6}"/>
            </a:ext>
          </a:extLst>
        </xdr:cNvPr>
        <xdr:cNvSpPr/>
      </xdr:nvSpPr>
      <xdr:spPr>
        <a:xfrm>
          <a:off x="14563725" y="2962275"/>
          <a:ext cx="19145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LinkedIn</a:t>
          </a:r>
        </a:p>
      </xdr:txBody>
    </xdr:sp>
    <xdr:clientData/>
  </xdr:twoCellAnchor>
  <xdr:twoCellAnchor>
    <xdr:from>
      <xdr:col>23</xdr:col>
      <xdr:colOff>561975</xdr:colOff>
      <xdr:row>19</xdr:row>
      <xdr:rowOff>19050</xdr:rowOff>
    </xdr:from>
    <xdr:to>
      <xdr:col>27</xdr:col>
      <xdr:colOff>38100</xdr:colOff>
      <xdr:row>20</xdr:row>
      <xdr:rowOff>114300</xdr:rowOff>
    </xdr:to>
    <xdr:sp macro="" textlink="">
      <xdr:nvSpPr>
        <xdr:cNvPr id="29" name="Rectangle: Rounded Corners 28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62C2276C-7083-4D01-A1EA-F1BE37999AB6}"/>
            </a:ext>
          </a:extLst>
        </xdr:cNvPr>
        <xdr:cNvSpPr/>
      </xdr:nvSpPr>
      <xdr:spPr>
        <a:xfrm>
          <a:off x="14582775" y="3638550"/>
          <a:ext cx="19145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FB Profile</a:t>
          </a:r>
        </a:p>
      </xdr:txBody>
    </xdr:sp>
    <xdr:clientData/>
  </xdr:twoCellAnchor>
  <xdr:twoCellAnchor>
    <xdr:from>
      <xdr:col>2</xdr:col>
      <xdr:colOff>14288</xdr:colOff>
      <xdr:row>18</xdr:row>
      <xdr:rowOff>47625</xdr:rowOff>
    </xdr:from>
    <xdr:to>
      <xdr:col>6</xdr:col>
      <xdr:colOff>23813</xdr:colOff>
      <xdr:row>19</xdr:row>
      <xdr:rowOff>142875</xdr:rowOff>
    </xdr:to>
    <xdr:sp macro="" textlink="">
      <xdr:nvSpPr>
        <xdr:cNvPr id="30" name="Rectangle: Rounded Corners 29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71593E7-08E5-4F3F-A471-3EE71AAEFEBD}"/>
            </a:ext>
          </a:extLst>
        </xdr:cNvPr>
        <xdr:cNvSpPr/>
      </xdr:nvSpPr>
      <xdr:spPr>
        <a:xfrm>
          <a:off x="1233488" y="3476625"/>
          <a:ext cx="24479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Salary Slip Format</a:t>
          </a:r>
        </a:p>
      </xdr:txBody>
    </xdr:sp>
    <xdr:clientData/>
  </xdr:twoCellAnchor>
  <xdr:twoCellAnchor>
    <xdr:from>
      <xdr:col>9</xdr:col>
      <xdr:colOff>4763</xdr:colOff>
      <xdr:row>20</xdr:row>
      <xdr:rowOff>142875</xdr:rowOff>
    </xdr:from>
    <xdr:to>
      <xdr:col>13</xdr:col>
      <xdr:colOff>33338</xdr:colOff>
      <xdr:row>22</xdr:row>
      <xdr:rowOff>47625</xdr:rowOff>
    </xdr:to>
    <xdr:sp macro="" textlink="">
      <xdr:nvSpPr>
        <xdr:cNvPr id="31" name="Rectangle: Rounded Corners 30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DA2528FA-FE4D-4733-BD49-CC0EE4C14812}"/>
            </a:ext>
          </a:extLst>
        </xdr:cNvPr>
        <xdr:cNvSpPr/>
      </xdr:nvSpPr>
      <xdr:spPr>
        <a:xfrm>
          <a:off x="5491163" y="3952875"/>
          <a:ext cx="24669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Windows 10 Shortcut Keys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14288</xdr:colOff>
      <xdr:row>20</xdr:row>
      <xdr:rowOff>171450</xdr:rowOff>
    </xdr:from>
    <xdr:to>
      <xdr:col>6</xdr:col>
      <xdr:colOff>23813</xdr:colOff>
      <xdr:row>22</xdr:row>
      <xdr:rowOff>76200</xdr:rowOff>
    </xdr:to>
    <xdr:sp macro="" textlink="">
      <xdr:nvSpPr>
        <xdr:cNvPr id="32" name="Rectangle: Rounded Corners 31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5093CC8B-F330-40BA-A086-5ADCCB9190A7}"/>
            </a:ext>
          </a:extLst>
        </xdr:cNvPr>
        <xdr:cNvSpPr/>
      </xdr:nvSpPr>
      <xdr:spPr>
        <a:xfrm>
          <a:off x="1233488" y="3981450"/>
          <a:ext cx="24479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Attendance Format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 ShiftCalendar">
  <a:themeElements>
    <a:clrScheme name="Letterhead-1">
      <a:dk1>
        <a:srgbClr val="000000"/>
      </a:dk1>
      <a:lt1>
        <a:srgbClr val="FFFFFF"/>
      </a:lt1>
      <a:dk2>
        <a:srgbClr val="5E5E5E"/>
      </a:dk2>
      <a:lt2>
        <a:srgbClr val="D6D5D5"/>
      </a:lt2>
      <a:accent1>
        <a:srgbClr val="DF2D25"/>
      </a:accent1>
      <a:accent2>
        <a:srgbClr val="F9D423"/>
      </a:accent2>
      <a:accent3>
        <a:srgbClr val="62C99E"/>
      </a:accent3>
      <a:accent4>
        <a:srgbClr val="45B9EC"/>
      </a:accent4>
      <a:accent5>
        <a:srgbClr val="9B4BA6"/>
      </a:accent5>
      <a:accent6>
        <a:srgbClr val="EF2F94"/>
      </a:accent6>
      <a:hlink>
        <a:srgbClr val="0000FF"/>
      </a:hlink>
      <a:folHlink>
        <a:srgbClr val="FF00FF"/>
      </a:folHlink>
    </a:clrScheme>
    <a:fontScheme name="Franklin Gothic">
      <a:majorFont>
        <a:latin typeface="Franklin Gothic Medium" panose="020B0603020102020204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Whit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38100" tIns="38100" rIns="38100" bIns="381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30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38100" dist="12700" dir="5400000" rotWithShape="0">
                <a:srgbClr val="000000">
                  <a:alpha val="50000"/>
                </a:srgbClr>
              </a:outerShdw>
            </a:effectLst>
            <a:uFillTx/>
            <a:latin typeface="+mn-lt"/>
            <a:ea typeface="+mn-ea"/>
            <a:cs typeface="+mn-cs"/>
            <a:sym typeface="Gill Sans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381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32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Gill Sans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  <a:extLst>
    <a:ext uri="{05A4C25C-085E-4340-85A3-A5531E510DB2}">
      <thm15:themeFamily xmlns:thm15="http://schemas.microsoft.com/office/thememl/2012/main" name=" ShiftCalendar" id="{C0C15053-41A7-A842-8BD5-207B5038EBEC}" vid="{EDF4B661-04CF-B74B-852D-F3AE147C5ED3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bijnorbusiness.com/make-money-from-instagram/" TargetMode="External"/><Relationship Id="rId18" Type="http://schemas.openxmlformats.org/officeDocument/2006/relationships/hyperlink" Target="https://bijnorbusiness.com/business-idea-list/" TargetMode="External"/><Relationship Id="rId26" Type="http://schemas.openxmlformats.org/officeDocument/2006/relationships/hyperlink" Target="https://bijnorbusiness.com/highest-paying-jobs-in-india/" TargetMode="External"/><Relationship Id="rId21" Type="http://schemas.openxmlformats.org/officeDocument/2006/relationships/hyperlink" Target="https://bijnorbusiness.com/increase-youtube-watchtime-quickly/" TargetMode="External"/><Relationship Id="rId34" Type="http://schemas.openxmlformats.org/officeDocument/2006/relationships/hyperlink" Target="https://bijnorbusiness.com/increase-youtube-watchtime-quickly/" TargetMode="External"/><Relationship Id="rId7" Type="http://schemas.openxmlformats.org/officeDocument/2006/relationships/hyperlink" Target="https://bijnorbusiness.com/earn-by-t-shirt-printing-business/" TargetMode="External"/><Relationship Id="rId12" Type="http://schemas.openxmlformats.org/officeDocument/2006/relationships/hyperlink" Target="https://bijnorbusiness.com/make-money-with-telegram-app/" TargetMode="External"/><Relationship Id="rId17" Type="http://schemas.openxmlformats.org/officeDocument/2006/relationships/hyperlink" Target="https://bijnorbusiness.com/business-ideas-under-10000/" TargetMode="External"/><Relationship Id="rId25" Type="http://schemas.openxmlformats.org/officeDocument/2006/relationships/hyperlink" Target="https://bijnorbusiness.com/4-phase-how-to-earn-money-online-from-books-40k-per-month/" TargetMode="External"/><Relationship Id="rId33" Type="http://schemas.openxmlformats.org/officeDocument/2006/relationships/hyperlink" Target="https://bijnorbusiness.com/led-bulb-repairing-business-idea/" TargetMode="External"/><Relationship Id="rId2" Type="http://schemas.openxmlformats.org/officeDocument/2006/relationships/hyperlink" Target="https://bijnorbusiness.com/small-business-ideas/" TargetMode="External"/><Relationship Id="rId16" Type="http://schemas.openxmlformats.org/officeDocument/2006/relationships/hyperlink" Target="https://bijnorbusiness.com/business-ideas-for-accountant/" TargetMode="External"/><Relationship Id="rId20" Type="http://schemas.openxmlformats.org/officeDocument/2006/relationships/hyperlink" Target="https://bijnorbusiness.com/increase-organic-subscribers-on-youtube/" TargetMode="External"/><Relationship Id="rId29" Type="http://schemas.openxmlformats.org/officeDocument/2006/relationships/hyperlink" Target="https://bijnorbusiness.com/must-read-books-for-entrepreneurs-businessman/" TargetMode="External"/><Relationship Id="rId1" Type="http://schemas.openxmlformats.org/officeDocument/2006/relationships/hyperlink" Target="http://www.techguruplus.com/" TargetMode="External"/><Relationship Id="rId6" Type="http://schemas.openxmlformats.org/officeDocument/2006/relationships/hyperlink" Target="https://bijnorbusiness.com/best-platforms-to-sell-online-earn-money/" TargetMode="External"/><Relationship Id="rId11" Type="http://schemas.openxmlformats.org/officeDocument/2006/relationships/hyperlink" Target="https://bijnorbusiness.com/increase-organic-followers-on-instagram/" TargetMode="External"/><Relationship Id="rId24" Type="http://schemas.openxmlformats.org/officeDocument/2006/relationships/hyperlink" Target="https://bijnorbusiness.com/business-ideas-for-college-student/" TargetMode="External"/><Relationship Id="rId32" Type="http://schemas.openxmlformats.org/officeDocument/2006/relationships/hyperlink" Target="https://bijnorbusiness.com/earn-money-by-voiceover-audio-recording/" TargetMode="External"/><Relationship Id="rId37" Type="http://schemas.openxmlformats.org/officeDocument/2006/relationships/drawing" Target="../drawings/drawing2.xml"/><Relationship Id="rId5" Type="http://schemas.openxmlformats.org/officeDocument/2006/relationships/hyperlink" Target="https://bijnorbusiness.com/passive-income-ideas-to-earn/" TargetMode="External"/><Relationship Id="rId15" Type="http://schemas.openxmlformats.org/officeDocument/2006/relationships/hyperlink" Target="https://bijnorbusiness.com/how-to-earn-50k-per-month-online/" TargetMode="External"/><Relationship Id="rId23" Type="http://schemas.openxmlformats.org/officeDocument/2006/relationships/hyperlink" Target="https://bijnorbusiness.com/top-best-youtube-channel-ideas/" TargetMode="External"/><Relationship Id="rId28" Type="http://schemas.openxmlformats.org/officeDocument/2006/relationships/hyperlink" Target="https://bijnorbusiness.com/make-money-from-app-development/" TargetMode="External"/><Relationship Id="rId36" Type="http://schemas.openxmlformats.org/officeDocument/2006/relationships/hyperlink" Target="https://bijnorbusiness.com/led-bulb-repairing-business-idea/" TargetMode="External"/><Relationship Id="rId10" Type="http://schemas.openxmlformats.org/officeDocument/2006/relationships/hyperlink" Target="https://bijnorbusiness.com/profitable-online-business-ideas-low-investment-high-profit/" TargetMode="External"/><Relationship Id="rId19" Type="http://schemas.openxmlformats.org/officeDocument/2006/relationships/hyperlink" Target="https://bijnorbusiness.com/start-online-tuition-business-earn-money/" TargetMode="External"/><Relationship Id="rId31" Type="http://schemas.openxmlformats.org/officeDocument/2006/relationships/hyperlink" Target="https://bijnorbusiness.com/youtube-money-making-tips-tricks/" TargetMode="External"/><Relationship Id="rId4" Type="http://schemas.openxmlformats.org/officeDocument/2006/relationships/hyperlink" Target="https://bijnorbusiness.com/earn-from-instagram-business-ideas/" TargetMode="External"/><Relationship Id="rId9" Type="http://schemas.openxmlformats.org/officeDocument/2006/relationships/hyperlink" Target="https://bijnorbusiness.com/become-amazon-seller-earn-from-amazon/" TargetMode="External"/><Relationship Id="rId14" Type="http://schemas.openxmlformats.org/officeDocument/2006/relationships/hyperlink" Target="https://bijnorbusiness.com/business-ideas-for-women/" TargetMode="External"/><Relationship Id="rId22" Type="http://schemas.openxmlformats.org/officeDocument/2006/relationships/hyperlink" Target="https://bijnorbusiness.com/grow-youtube-channel-fast/" TargetMode="External"/><Relationship Id="rId27" Type="http://schemas.openxmlformats.org/officeDocument/2006/relationships/hyperlink" Target="https://bijnorbusiness.com/business-ideas-for-mechanical-engineer/" TargetMode="External"/><Relationship Id="rId30" Type="http://schemas.openxmlformats.org/officeDocument/2006/relationships/hyperlink" Target="https://bijnorbusiness.com/business-ideas-for-college-students/" TargetMode="External"/><Relationship Id="rId35" Type="http://schemas.openxmlformats.org/officeDocument/2006/relationships/hyperlink" Target="https://bijnorbusiness.com/grow-youtube-channel-fast/" TargetMode="External"/><Relationship Id="rId8" Type="http://schemas.openxmlformats.org/officeDocument/2006/relationships/hyperlink" Target="https://bijnorbusiness.com/home-based-business-ideas-zero-investment-high-profit/" TargetMode="External"/><Relationship Id="rId3" Type="http://schemas.openxmlformats.org/officeDocument/2006/relationships/hyperlink" Target="https://bijnorbusiness.com/best-products-to-sell-online-quick-business-ide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G32"/>
  <sheetViews>
    <sheetView showGridLines="0" showRowColHeaders="0" tabSelected="1" zoomScaleNormal="100" workbookViewId="0"/>
  </sheetViews>
  <sheetFormatPr defaultColWidth="0" defaultRowHeight="26.1" customHeight="1" x14ac:dyDescent="0.3"/>
  <cols>
    <col min="1" max="1" width="1.77734375" style="26" customWidth="1"/>
    <col min="2" max="8" width="4.77734375" style="26" customWidth="1"/>
    <col min="9" max="9" width="4.33203125" style="26" customWidth="1"/>
    <col min="10" max="16" width="4.77734375" style="26" customWidth="1"/>
    <col min="17" max="17" width="4.33203125" style="26" customWidth="1"/>
    <col min="18" max="24" width="4.77734375" style="26" customWidth="1"/>
    <col min="25" max="25" width="4.33203125" style="26" customWidth="1"/>
    <col min="26" max="32" width="4.77734375" style="26" customWidth="1"/>
    <col min="33" max="33" width="1.77734375" style="26" customWidth="1"/>
    <col min="34" max="16384" width="2.88671875" style="26" hidden="1"/>
  </cols>
  <sheetData>
    <row r="1" spans="2:33" s="1" customFormat="1" ht="65.25" customHeight="1" x14ac:dyDescent="0.9">
      <c r="B1" s="25" t="s">
        <v>27</v>
      </c>
      <c r="C1" s="22"/>
      <c r="D1" s="22"/>
      <c r="E1" s="22"/>
      <c r="F1" s="22"/>
      <c r="G1" s="22"/>
      <c r="H1" s="22"/>
      <c r="I1" s="22"/>
      <c r="J1" s="22"/>
      <c r="K1" s="22"/>
      <c r="L1" s="23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53">
        <v>2020</v>
      </c>
      <c r="AD1" s="53"/>
      <c r="AE1" s="53"/>
      <c r="AF1" s="53"/>
      <c r="AG1" s="52"/>
    </row>
    <row r="2" spans="2:33" s="1" customFormat="1" ht="14.1" customHeight="1" x14ac:dyDescent="0.3">
      <c r="B2" s="5"/>
      <c r="C2" s="2"/>
      <c r="D2" s="2"/>
      <c r="E2" s="2"/>
      <c r="F2" s="2"/>
      <c r="G2" s="2"/>
      <c r="H2" s="2"/>
      <c r="I2" s="2"/>
      <c r="J2" s="2"/>
      <c r="K2" s="2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2:33" s="4" customFormat="1" ht="24" customHeight="1" x14ac:dyDescent="0.3">
      <c r="B3" s="47"/>
      <c r="C3" s="48" t="str">
        <f>IF('Shift Pattern'!D4=0,"",'Shift Pattern'!D4)</f>
        <v>6:00 AM to 2:00 PM</v>
      </c>
      <c r="H3" s="46"/>
      <c r="I3" s="48" t="str">
        <f>IF('Shift Pattern'!D5=0,"",'Shift Pattern'!D5)</f>
        <v>10:00 PM to 6:00 AM</v>
      </c>
      <c r="L3" s="44"/>
      <c r="N3" s="45"/>
      <c r="O3" s="48" t="str">
        <f>IF('Shift Pattern'!D6=0,"",'Shift Pattern'!D6)</f>
        <v/>
      </c>
    </row>
    <row r="4" spans="2:33" s="1" customFormat="1" ht="26.1" customHeight="1" x14ac:dyDescent="0.3">
      <c r="B4" s="5"/>
      <c r="C4" s="2"/>
      <c r="D4" s="2"/>
      <c r="E4" s="2"/>
      <c r="F4" s="2"/>
      <c r="G4" s="2"/>
      <c r="H4" s="2"/>
      <c r="I4" s="2"/>
      <c r="J4" s="2"/>
      <c r="K4" s="2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2:33" s="38" customFormat="1" ht="25.5" customHeight="1" x14ac:dyDescent="0.3">
      <c r="B5" s="54" t="s">
        <v>6</v>
      </c>
      <c r="C5" s="54"/>
      <c r="D5" s="54"/>
      <c r="E5" s="54"/>
      <c r="F5" s="54"/>
      <c r="G5" s="54"/>
      <c r="H5" s="54"/>
      <c r="J5" s="54" t="s">
        <v>12</v>
      </c>
      <c r="K5" s="54"/>
      <c r="L5" s="54"/>
      <c r="M5" s="54"/>
      <c r="N5" s="54"/>
      <c r="O5" s="54"/>
      <c r="P5" s="54"/>
      <c r="R5" s="54" t="s">
        <v>13</v>
      </c>
      <c r="S5" s="54"/>
      <c r="T5" s="54"/>
      <c r="U5" s="54"/>
      <c r="V5" s="54"/>
      <c r="W5" s="54"/>
      <c r="X5" s="54"/>
      <c r="Z5" s="54" t="s">
        <v>14</v>
      </c>
      <c r="AA5" s="54"/>
      <c r="AB5" s="54"/>
      <c r="AC5" s="54"/>
      <c r="AD5" s="54"/>
      <c r="AE5" s="54"/>
      <c r="AF5" s="54"/>
    </row>
    <row r="6" spans="2:33" s="6" customFormat="1" ht="26.1" customHeight="1" x14ac:dyDescent="0.25">
      <c r="B6" s="19" t="s">
        <v>0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11</v>
      </c>
      <c r="H6" s="21" t="s">
        <v>1</v>
      </c>
      <c r="J6" s="19" t="s">
        <v>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11</v>
      </c>
      <c r="P6" s="21" t="s">
        <v>1</v>
      </c>
      <c r="R6" s="19" t="s">
        <v>0</v>
      </c>
      <c r="S6" s="20" t="s">
        <v>7</v>
      </c>
      <c r="T6" s="20" t="s">
        <v>8</v>
      </c>
      <c r="U6" s="20" t="s">
        <v>9</v>
      </c>
      <c r="V6" s="20" t="s">
        <v>10</v>
      </c>
      <c r="W6" s="20" t="s">
        <v>11</v>
      </c>
      <c r="X6" s="21" t="s">
        <v>1</v>
      </c>
      <c r="Z6" s="19" t="s">
        <v>0</v>
      </c>
      <c r="AA6" s="20" t="s">
        <v>7</v>
      </c>
      <c r="AB6" s="20" t="s">
        <v>8</v>
      </c>
      <c r="AC6" s="20" t="s">
        <v>9</v>
      </c>
      <c r="AD6" s="20" t="s">
        <v>10</v>
      </c>
      <c r="AE6" s="20" t="s">
        <v>11</v>
      </c>
      <c r="AF6" s="21" t="s">
        <v>1</v>
      </c>
    </row>
    <row r="7" spans="2:33" s="8" customFormat="1" ht="26.1" customHeight="1" x14ac:dyDescent="0.3">
      <c r="B7" s="9" t="str">
        <f>IF(DAY(JanSun1)=1,"",IF(AND(YEAR(JanSun1+1)=CalendarYear,MONTH(JanSun1+1)=1),JanSun1+1,""))</f>
        <v/>
      </c>
      <c r="C7" s="9" t="str">
        <f>IF(DAY(JanSun1)=1,"",IF(AND(YEAR(JanSun1+2)=CalendarYear,MONTH(JanSun1+2)=1),JanSun1+2,""))</f>
        <v/>
      </c>
      <c r="D7" s="10" t="str">
        <f>IF(DAY(JanSun1)=1,"",IF(AND(YEAR(JanSun1+3)=CalendarYear,MONTH(JanSun1+3)=1),JanSun1+3,""))</f>
        <v/>
      </c>
      <c r="E7" s="10">
        <f>IF(DAY(JanSun1)=1,"",IF(AND(YEAR(JanSun1+4)=CalendarYear,MONTH(JanSun1+4)=1),JanSun1+4,""))</f>
        <v>43831</v>
      </c>
      <c r="F7" s="10">
        <f>IF(DAY(JanSun1)=1,"",IF(AND(YEAR(JanSun1+5)=CalendarYear,MONTH(JanSun1+5)=1),JanSun1+5,""))</f>
        <v>43832</v>
      </c>
      <c r="G7" s="11">
        <f>IF(DAY(JanSun1)=1,"",IF(AND(YEAR(JanSun1+6)=CalendarYear,MONTH(JanSun1+6)=1),JanSun1+6,""))</f>
        <v>43833</v>
      </c>
      <c r="H7" s="11">
        <f>IF(DAY(JanSun1)=1,IF(AND(YEAR(JanSun1)=CalendarYear,MONTH(JanSun1)=1),JanSun1,""),IF(AND(YEAR(JanSun1+7)=CalendarYear,MONTH(JanSun1+7)=1),JanSun1+7,""))</f>
        <v>43834</v>
      </c>
      <c r="J7" s="9" t="str">
        <f>IF(DAY(FebSun1)=1,"",IF(AND(YEAR(FebSun1+1)=CalendarYear,MONTH(FebSun1+1)=2),FebSun1+1,""))</f>
        <v/>
      </c>
      <c r="K7" s="9" t="str">
        <f>IF(DAY(FebSun1)=1,"",IF(AND(YEAR(FebSun1+2)=CalendarYear,MONTH(FebSun1+2)=2),FebSun1+2,""))</f>
        <v/>
      </c>
      <c r="L7" s="10" t="str">
        <f>IF(DAY(FebSun1)=1,"",IF(AND(YEAR(FebSun1+3)=CalendarYear,MONTH(FebSun1+3)=2),FebSun1+3,""))</f>
        <v/>
      </c>
      <c r="M7" s="10" t="str">
        <f>IF(DAY(FebSun1)=1,"",IF(AND(YEAR(FebSun1+4)=CalendarYear,MONTH(FebSun1+4)=2),FebSun1+4,""))</f>
        <v/>
      </c>
      <c r="N7" s="10" t="str">
        <f>IF(DAY(FebSun1)=1,"",IF(AND(YEAR(FebSun1+5)=CalendarYear,MONTH(FebSun1+5)=2),FebSun1+5,""))</f>
        <v/>
      </c>
      <c r="O7" s="11" t="str">
        <f>IF(DAY(FebSun1)=1,"",IF(AND(YEAR(FebSun1+6)=CalendarYear,MONTH(FebSun1+6)=2),FebSun1+6,""))</f>
        <v/>
      </c>
      <c r="P7" s="11">
        <f>IF(DAY(FebSun1)=1,IF(AND(YEAR(FebSun1)=CalendarYear,MONTH(FebSun1)=2),FebSun1,""),IF(AND(YEAR(FebSun1+7)=CalendarYear,MONTH(FebSun1+7)=2),FebSun1+7,""))</f>
        <v>43862</v>
      </c>
      <c r="R7" s="9">
        <f>IF(DAY(MarSun1)=1,"",IF(AND(YEAR(MarSun1+1)=CalendarYear,MONTH(MarSun1+1)=3),MarSun1+1,""))</f>
        <v>43891</v>
      </c>
      <c r="S7" s="9">
        <f>IF(DAY(MarSun1)=1,"",IF(AND(YEAR(MarSun1+2)=CalendarYear,MONTH(MarSun1+2)=3),MarSun1+2,""))</f>
        <v>43892</v>
      </c>
      <c r="T7" s="10">
        <f>IF(DAY(MarSun1)=1,"",IF(AND(YEAR(MarSun1+3)=CalendarYear,MONTH(MarSun1+3)=3),MarSun1+3,""))</f>
        <v>43893</v>
      </c>
      <c r="U7" s="10">
        <f>IF(DAY(MarSun1)=1,"",IF(AND(YEAR(MarSun1+4)=CalendarYear,MONTH(MarSun1+4)=3),MarSun1+4,""))</f>
        <v>43894</v>
      </c>
      <c r="V7" s="10">
        <f>IF(DAY(MarSun1)=1,"",IF(AND(YEAR(MarSun1+5)=CalendarYear,MONTH(MarSun1+5)=3),MarSun1+5,""))</f>
        <v>43895</v>
      </c>
      <c r="W7" s="11">
        <f>IF(DAY(MarSun1)=1,"",IF(AND(YEAR(MarSun1+6)=CalendarYear,MONTH(MarSun1+6)=3),MarSun1+6,""))</f>
        <v>43896</v>
      </c>
      <c r="X7" s="11">
        <f>IF(DAY(MarSun1)=1,IF(AND(YEAR(MarSun1)=CalendarYear,MONTH(MarSun1)=3),MarSun1,""),IF(AND(YEAR(MarSun1+7)=CalendarYear,MONTH(MarSun1+7)=3),MarSun1+7,""))</f>
        <v>43897</v>
      </c>
      <c r="Z7" s="9" t="str">
        <f>IF(DAY(AprSun1)=1,"",IF(AND(YEAR(AprSun1+1)=CalendarYear,MONTH(AprSun1+1)=4),AprSun1+1,""))</f>
        <v/>
      </c>
      <c r="AA7" s="9" t="str">
        <f>IF(DAY(AprSun1)=1,"",IF(AND(YEAR(AprSun1+2)=CalendarYear,MONTH(AprSun1+2)=4),AprSun1+2,""))</f>
        <v/>
      </c>
      <c r="AB7" s="10" t="str">
        <f>IF(DAY(AprSun1)=1,"",IF(AND(YEAR(AprSun1+3)=CalendarYear,MONTH(AprSun1+3)=4),AprSun1+3,""))</f>
        <v/>
      </c>
      <c r="AC7" s="10">
        <f>IF(DAY(AprSun1)=1,"",IF(AND(YEAR(AprSun1+4)=CalendarYear,MONTH(AprSun1+4)=4),AprSun1+4,""))</f>
        <v>43922</v>
      </c>
      <c r="AD7" s="10">
        <f>IF(DAY(AprSun1)=1,"",IF(AND(YEAR(AprSun1+5)=CalendarYear,MONTH(AprSun1+5)=4),AprSun1+5,""))</f>
        <v>43923</v>
      </c>
      <c r="AE7" s="11">
        <f>IF(DAY(AprSun1)=1,"",IF(AND(YEAR(AprSun1+6)=CalendarYear,MONTH(AprSun1+6)=4),AprSun1+6,""))</f>
        <v>43924</v>
      </c>
      <c r="AF7" s="11">
        <f>IF(DAY(AprSun1)=1,IF(AND(YEAR(AprSun1)=CalendarYear,MONTH(AprSun1)=4),AprSun1,""),IF(AND(YEAR(AprSun1+7)=CalendarYear,MONTH(AprSun1+7)=4),AprSun1+7,""))</f>
        <v>43925</v>
      </c>
    </row>
    <row r="8" spans="2:33" s="8" customFormat="1" ht="26.1" customHeight="1" x14ac:dyDescent="0.3">
      <c r="B8" s="12">
        <f>IF(DAY(JanSun1)=1,IF(AND(YEAR(JanSun1+1)=CalendarYear,MONTH(JanSun1+1)=1),JanSun1+1,""),IF(AND(YEAR(JanSun1+8)=CalendarYear,MONTH(JanSun1+8)=1),JanSun1+8,""))</f>
        <v>43835</v>
      </c>
      <c r="C8" s="12">
        <f>IF(DAY(JanSun1)=1,IF(AND(YEAR(JanSun1+2)=CalendarYear,MONTH(JanSun1+2)=1),JanSun1+2,""),IF(AND(YEAR(JanSun1+9)=CalendarYear,MONTH(JanSun1+9)=1),JanSun1+9,""))</f>
        <v>43836</v>
      </c>
      <c r="D8" s="12">
        <f>IF(DAY(JanSun1)=1,IF(AND(YEAR(JanSun1+3)=CalendarYear,MONTH(JanSun1+3)=1),JanSun1+3,""),IF(AND(YEAR(JanSun1+10)=CalendarYear,MONTH(JanSun1+10)=1),JanSun1+10,""))</f>
        <v>43837</v>
      </c>
      <c r="E8" s="13">
        <f>IF(DAY(JanSun1)=1,IF(AND(YEAR(JanSun1+4)=CalendarYear,MONTH(JanSun1+4)=1),JanSun1+4,""),IF(AND(YEAR(JanSun1+11)=CalendarYear,MONTH(JanSun1+11)=1),JanSun1+11,""))</f>
        <v>43838</v>
      </c>
      <c r="F8" s="13">
        <f>IF(DAY(JanSun1)=1,IF(AND(YEAR(JanSun1+5)=CalendarYear,MONTH(JanSun1+5)=1),JanSun1+5,""),IF(AND(YEAR(JanSun1+12)=CalendarYear,MONTH(JanSun1+12)=1),JanSun1+12,""))</f>
        <v>43839</v>
      </c>
      <c r="G8" s="14">
        <f>IF(DAY(JanSun1)=1,IF(AND(YEAR(JanSun1+6)=CalendarYear,MONTH(JanSun1+6)=1),JanSun1+6,""),IF(AND(YEAR(JanSun1+13)=CalendarYear,MONTH(JanSun1+13)=1),JanSun1+13,""))</f>
        <v>43840</v>
      </c>
      <c r="H8" s="14">
        <f>IF(DAY(JanSun1)=1,IF(AND(YEAR(JanSun1+7)=CalendarYear,MONTH(JanSun1+7)=1),JanSun1+7,""),IF(AND(YEAR(JanSun1+14)=CalendarYear,MONTH(JanSun1+14)=1),JanSun1+14,""))</f>
        <v>43841</v>
      </c>
      <c r="J8" s="12">
        <f>IF(DAY(FebSun1)=1,IF(AND(YEAR(FebSun1+1)=CalendarYear,MONTH(FebSun1+1)=2),FebSun1+1,""),IF(AND(YEAR(FebSun1+8)=CalendarYear,MONTH(FebSun1+8)=2),FebSun1+8,""))</f>
        <v>43863</v>
      </c>
      <c r="K8" s="12">
        <f>IF(DAY(FebSun1)=1,IF(AND(YEAR(FebSun1+2)=CalendarYear,MONTH(FebSun1+2)=2),FebSun1+2,""),IF(AND(YEAR(FebSun1+9)=CalendarYear,MONTH(FebSun1+9)=2),FebSun1+9,""))</f>
        <v>43864</v>
      </c>
      <c r="L8" s="12">
        <f>IF(DAY(FebSun1)=1,IF(AND(YEAR(FebSun1+3)=CalendarYear,MONTH(FebSun1+3)=2),FebSun1+3,""),IF(AND(YEAR(FebSun1+10)=CalendarYear,MONTH(FebSun1+10)=2),FebSun1+10,""))</f>
        <v>43865</v>
      </c>
      <c r="M8" s="13">
        <f>IF(DAY(FebSun1)=1,IF(AND(YEAR(FebSun1+4)=CalendarYear,MONTH(FebSun1+4)=2),FebSun1+4,""),IF(AND(YEAR(FebSun1+11)=CalendarYear,MONTH(FebSun1+11)=2),FebSun1+11,""))</f>
        <v>43866</v>
      </c>
      <c r="N8" s="13">
        <f>IF(DAY(FebSun1)=1,IF(AND(YEAR(FebSun1+5)=CalendarYear,MONTH(FebSun1+5)=2),FebSun1+5,""),IF(AND(YEAR(FebSun1+12)=CalendarYear,MONTH(FebSun1+12)=2),FebSun1+12,""))</f>
        <v>43867</v>
      </c>
      <c r="O8" s="14">
        <f>IF(DAY(FebSun1)=1,IF(AND(YEAR(FebSun1+6)=CalendarYear,MONTH(FebSun1+6)=2),FebSun1+6,""),IF(AND(YEAR(FebSun1+13)=CalendarYear,MONTH(FebSun1+13)=2),FebSun1+13,""))</f>
        <v>43868</v>
      </c>
      <c r="P8" s="14">
        <f>IF(DAY(FebSun1)=1,IF(AND(YEAR(FebSun1+7)=CalendarYear,MONTH(FebSun1+7)=2),FebSun1+7,""),IF(AND(YEAR(FebSun1+14)=CalendarYear,MONTH(FebSun1+14)=2),FebSun1+14,""))</f>
        <v>43869</v>
      </c>
      <c r="R8" s="12">
        <f>IF(DAY(MarSun1)=1,IF(AND(YEAR(MarSun1+1)=CalendarYear,MONTH(MarSun1+1)=3),MarSun1+1,""),IF(AND(YEAR(MarSun1+8)=CalendarYear,MONTH(MarSun1+8)=3),MarSun1+8,""))</f>
        <v>43898</v>
      </c>
      <c r="S8" s="12">
        <f>IF(DAY(MarSun1)=1,IF(AND(YEAR(MarSun1+2)=CalendarYear,MONTH(MarSun1+2)=3),MarSun1+2,""),IF(AND(YEAR(MarSun1+9)=CalendarYear,MONTH(MarSun1+9)=3),MarSun1+9,""))</f>
        <v>43899</v>
      </c>
      <c r="T8" s="12">
        <f>IF(DAY(MarSun1)=1,IF(AND(YEAR(MarSun1+3)=CalendarYear,MONTH(MarSun1+3)=3),MarSun1+3,""),IF(AND(YEAR(MarSun1+10)=CalendarYear,MONTH(MarSun1+10)=3),MarSun1+10,""))</f>
        <v>43900</v>
      </c>
      <c r="U8" s="13">
        <f>IF(DAY(MarSun1)=1,IF(AND(YEAR(MarSun1+4)=CalendarYear,MONTH(MarSun1+4)=3),MarSun1+4,""),IF(AND(YEAR(MarSun1+11)=CalendarYear,MONTH(MarSun1+11)=3),MarSun1+11,""))</f>
        <v>43901</v>
      </c>
      <c r="V8" s="13">
        <f>IF(DAY(MarSun1)=1,IF(AND(YEAR(MarSun1+5)=CalendarYear,MONTH(MarSun1+5)=3),MarSun1+5,""),IF(AND(YEAR(MarSun1+12)=CalendarYear,MONTH(MarSun1+12)=3),MarSun1+12,""))</f>
        <v>43902</v>
      </c>
      <c r="W8" s="14">
        <f>IF(DAY(MarSun1)=1,IF(AND(YEAR(MarSun1+6)=CalendarYear,MONTH(MarSun1+6)=3),MarSun1+6,""),IF(AND(YEAR(MarSun1+13)=CalendarYear,MONTH(MarSun1+13)=3),MarSun1+13,""))</f>
        <v>43903</v>
      </c>
      <c r="X8" s="14">
        <f>IF(DAY(MarSun1)=1,IF(AND(YEAR(MarSun1+7)=CalendarYear,MONTH(MarSun1+7)=3),MarSun1+7,""),IF(AND(YEAR(MarSun1+14)=CalendarYear,MONTH(MarSun1+14)=3),MarSun1+14,""))</f>
        <v>43904</v>
      </c>
      <c r="Z8" s="12">
        <f>IF(DAY(AprSun1)=1,IF(AND(YEAR(AprSun1+1)=CalendarYear,MONTH(AprSun1+1)=4),AprSun1+1,""),IF(AND(YEAR(AprSun1+8)=CalendarYear,MONTH(AprSun1+8)=4),AprSun1+8,""))</f>
        <v>43926</v>
      </c>
      <c r="AA8" s="12">
        <f>IF(DAY(AprSun1)=1,IF(AND(YEAR(AprSun1+2)=CalendarYear,MONTH(AprSun1+2)=4),AprSun1+2,""),IF(AND(YEAR(AprSun1+9)=CalendarYear,MONTH(AprSun1+9)=4),AprSun1+9,""))</f>
        <v>43927</v>
      </c>
      <c r="AB8" s="12">
        <f>IF(DAY(AprSun1)=1,IF(AND(YEAR(AprSun1+3)=CalendarYear,MONTH(AprSun1+3)=4),AprSun1+3,""),IF(AND(YEAR(AprSun1+10)=CalendarYear,MONTH(AprSun1+10)=4),AprSun1+10,""))</f>
        <v>43928</v>
      </c>
      <c r="AC8" s="13">
        <f>IF(DAY(AprSun1)=1,IF(AND(YEAR(AprSun1+4)=CalendarYear,MONTH(AprSun1+4)=4),AprSun1+4,""),IF(AND(YEAR(AprSun1+11)=CalendarYear,MONTH(AprSun1+11)=4),AprSun1+11,""))</f>
        <v>43929</v>
      </c>
      <c r="AD8" s="13">
        <f>IF(DAY(AprSun1)=1,IF(AND(YEAR(AprSun1+5)=CalendarYear,MONTH(AprSun1+5)=4),AprSun1+5,""),IF(AND(YEAR(AprSun1+12)=CalendarYear,MONTH(AprSun1+12)=4),AprSun1+12,""))</f>
        <v>43930</v>
      </c>
      <c r="AE8" s="14">
        <f>IF(DAY(AprSun1)=1,IF(AND(YEAR(AprSun1+6)=CalendarYear,MONTH(AprSun1+6)=4),AprSun1+6,""),IF(AND(YEAR(AprSun1+13)=CalendarYear,MONTH(AprSun1+13)=4),AprSun1+13,""))</f>
        <v>43931</v>
      </c>
      <c r="AF8" s="14">
        <f>IF(DAY(AprSun1)=1,IF(AND(YEAR(AprSun1+7)=CalendarYear,MONTH(AprSun1+7)=4),AprSun1+7,""),IF(AND(YEAR(AprSun1+14)=CalendarYear,MONTH(AprSun1+14)=4),AprSun1+14,""))</f>
        <v>43932</v>
      </c>
    </row>
    <row r="9" spans="2:33" s="8" customFormat="1" ht="26.1" customHeight="1" x14ac:dyDescent="0.3">
      <c r="B9" s="13">
        <f>IF(DAY(JanSun1)=1,IF(AND(YEAR(JanSun1+8)=CalendarYear,MONTH(JanSun1+8)=1),JanSun1+8,""),IF(AND(YEAR(JanSun1+15)=CalendarYear,MONTH(JanSun1+15)=1),JanSun1+15,""))</f>
        <v>43842</v>
      </c>
      <c r="C9" s="13">
        <f>IF(DAY(JanSun1)=1,IF(AND(YEAR(JanSun1+9)=CalendarYear,MONTH(JanSun1+9)=1),JanSun1+9,""),IF(AND(YEAR(JanSun1+16)=CalendarYear,MONTH(JanSun1+16)=1),JanSun1+16,""))</f>
        <v>43843</v>
      </c>
      <c r="D9" s="12">
        <f>IF(DAY(JanSun1)=1,IF(AND(YEAR(JanSun1+10)=CalendarYear,MONTH(JanSun1+10)=1),JanSun1+10,""),IF(AND(YEAR(JanSun1+17)=CalendarYear,MONTH(JanSun1+17)=1),JanSun1+17,""))</f>
        <v>43844</v>
      </c>
      <c r="E9" s="12">
        <f>IF(DAY(JanSun1)=1,IF(AND(YEAR(JanSun1+11)=CalendarYear,MONTH(JanSun1+11)=1),JanSun1+11,""),IF(AND(YEAR(JanSun1+18)=CalendarYear,MONTH(JanSun1+18)=1),JanSun1+18,""))</f>
        <v>43845</v>
      </c>
      <c r="F9" s="15">
        <f>IF(DAY(JanSun1)=1,IF(AND(YEAR(JanSun1+12)=CalendarYear,MONTH(JanSun1+12)=1),JanSun1+12,""),IF(AND(YEAR(JanSun1+19)=CalendarYear,MONTH(JanSun1+19)=1),JanSun1+19,""))</f>
        <v>43846</v>
      </c>
      <c r="G9" s="15">
        <f>IF(DAY(JanSun1)=1,IF(AND(YEAR(JanSun1+13)=CalendarYear,MONTH(JanSun1+13)=1),JanSun1+13,""),IF(AND(YEAR(JanSun1+20)=CalendarYear,MONTH(JanSun1+20)=1),JanSun1+20,""))</f>
        <v>43847</v>
      </c>
      <c r="H9" s="13">
        <f>IF(DAY(JanSun1)=1,IF(AND(YEAR(JanSun1+14)=CalendarYear,MONTH(JanSun1+14)=1),JanSun1+14,""),IF(AND(YEAR(JanSun1+21)=CalendarYear,MONTH(JanSun1+21)=1),JanSun1+21,""))</f>
        <v>43848</v>
      </c>
      <c r="J9" s="13">
        <f>IF(DAY(FebSun1)=1,IF(AND(YEAR(FebSun1+8)=CalendarYear,MONTH(FebSun1+8)=2),FebSun1+8,""),IF(AND(YEAR(FebSun1+15)=CalendarYear,MONTH(FebSun1+15)=2),FebSun1+15,""))</f>
        <v>43870</v>
      </c>
      <c r="K9" s="13">
        <f>IF(DAY(FebSun1)=1,IF(AND(YEAR(FebSun1+9)=CalendarYear,MONTH(FebSun1+9)=2),FebSun1+9,""),IF(AND(YEAR(FebSun1+16)=CalendarYear,MONTH(FebSun1+16)=2),FebSun1+16,""))</f>
        <v>43871</v>
      </c>
      <c r="L9" s="12">
        <f>IF(DAY(FebSun1)=1,IF(AND(YEAR(FebSun1+10)=CalendarYear,MONTH(FebSun1+10)=2),FebSun1+10,""),IF(AND(YEAR(FebSun1+17)=CalendarYear,MONTH(FebSun1+17)=2),FebSun1+17,""))</f>
        <v>43872</v>
      </c>
      <c r="M9" s="12">
        <f>IF(DAY(FebSun1)=1,IF(AND(YEAR(FebSun1+11)=CalendarYear,MONTH(FebSun1+11)=2),FebSun1+11,""),IF(AND(YEAR(FebSun1+18)=CalendarYear,MONTH(FebSun1+18)=2),FebSun1+18,""))</f>
        <v>43873</v>
      </c>
      <c r="N9" s="15">
        <f>IF(DAY(FebSun1)=1,IF(AND(YEAR(FebSun1+12)=CalendarYear,MONTH(FebSun1+12)=2),FebSun1+12,""),IF(AND(YEAR(FebSun1+19)=CalendarYear,MONTH(FebSun1+19)=2),FebSun1+19,""))</f>
        <v>43874</v>
      </c>
      <c r="O9" s="15">
        <f>IF(DAY(FebSun1)=1,IF(AND(YEAR(FebSun1+13)=CalendarYear,MONTH(FebSun1+13)=2),FebSun1+13,""),IF(AND(YEAR(FebSun1+20)=CalendarYear,MONTH(FebSun1+20)=2),FebSun1+20,""))</f>
        <v>43875</v>
      </c>
      <c r="P9" s="13">
        <f>IF(DAY(FebSun1)=1,IF(AND(YEAR(FebSun1+14)=CalendarYear,MONTH(FebSun1+14)=2),FebSun1+14,""),IF(AND(YEAR(FebSun1+21)=CalendarYear,MONTH(FebSun1+21)=2),FebSun1+21,""))</f>
        <v>43876</v>
      </c>
      <c r="R9" s="13">
        <f>IF(DAY(MarSun1)=1,IF(AND(YEAR(MarSun1+8)=CalendarYear,MONTH(MarSun1+8)=3),MarSun1+8,""),IF(AND(YEAR(MarSun1+15)=CalendarYear,MONTH(MarSun1+15)=3),MarSun1+15,""))</f>
        <v>43905</v>
      </c>
      <c r="S9" s="13">
        <f>IF(DAY(MarSun1)=1,IF(AND(YEAR(MarSun1+9)=CalendarYear,MONTH(MarSun1+9)=3),MarSun1+9,""),IF(AND(YEAR(MarSun1+16)=CalendarYear,MONTH(MarSun1+16)=3),MarSun1+16,""))</f>
        <v>43906</v>
      </c>
      <c r="T9" s="12">
        <f>IF(DAY(MarSun1)=1,IF(AND(YEAR(MarSun1+10)=CalendarYear,MONTH(MarSun1+10)=3),MarSun1+10,""),IF(AND(YEAR(MarSun1+17)=CalendarYear,MONTH(MarSun1+17)=3),MarSun1+17,""))</f>
        <v>43907</v>
      </c>
      <c r="U9" s="12">
        <f>IF(DAY(MarSun1)=1,IF(AND(YEAR(MarSun1+11)=CalendarYear,MONTH(MarSun1+11)=3),MarSun1+11,""),IF(AND(YEAR(MarSun1+18)=CalendarYear,MONTH(MarSun1+18)=3),MarSun1+18,""))</f>
        <v>43908</v>
      </c>
      <c r="V9" s="15">
        <f>IF(DAY(MarSun1)=1,IF(AND(YEAR(MarSun1+12)=CalendarYear,MONTH(MarSun1+12)=3),MarSun1+12,""),IF(AND(YEAR(MarSun1+19)=CalendarYear,MONTH(MarSun1+19)=3),MarSun1+19,""))</f>
        <v>43909</v>
      </c>
      <c r="W9" s="15">
        <f>IF(DAY(MarSun1)=1,IF(AND(YEAR(MarSun1+13)=CalendarYear,MONTH(MarSun1+13)=3),MarSun1+13,""),IF(AND(YEAR(MarSun1+20)=CalendarYear,MONTH(MarSun1+20)=3),MarSun1+20,""))</f>
        <v>43910</v>
      </c>
      <c r="X9" s="13">
        <f>IF(DAY(MarSun1)=1,IF(AND(YEAR(MarSun1+14)=CalendarYear,MONTH(MarSun1+14)=3),MarSun1+14,""),IF(AND(YEAR(MarSun1+21)=CalendarYear,MONTH(MarSun1+21)=3),MarSun1+21,""))</f>
        <v>43911</v>
      </c>
      <c r="Z9" s="13">
        <f>IF(DAY(AprSun1)=1,IF(AND(YEAR(AprSun1+8)=CalendarYear,MONTH(AprSun1+8)=4),AprSun1+8,""),IF(AND(YEAR(AprSun1+15)=CalendarYear,MONTH(AprSun1+15)=4),AprSun1+15,""))</f>
        <v>43933</v>
      </c>
      <c r="AA9" s="13">
        <f>IF(DAY(AprSun1)=1,IF(AND(YEAR(AprSun1+9)=CalendarYear,MONTH(AprSun1+9)=4),AprSun1+9,""),IF(AND(YEAR(AprSun1+16)=CalendarYear,MONTH(AprSun1+16)=4),AprSun1+16,""))</f>
        <v>43934</v>
      </c>
      <c r="AB9" s="12">
        <f>IF(DAY(AprSun1)=1,IF(AND(YEAR(AprSun1+10)=CalendarYear,MONTH(AprSun1+10)=4),AprSun1+10,""),IF(AND(YEAR(AprSun1+17)=CalendarYear,MONTH(AprSun1+17)=4),AprSun1+17,""))</f>
        <v>43935</v>
      </c>
      <c r="AC9" s="12">
        <f>IF(DAY(AprSun1)=1,IF(AND(YEAR(AprSun1+11)=CalendarYear,MONTH(AprSun1+11)=4),AprSun1+11,""),IF(AND(YEAR(AprSun1+18)=CalendarYear,MONTH(AprSun1+18)=4),AprSun1+18,""))</f>
        <v>43936</v>
      </c>
      <c r="AD9" s="15">
        <f>IF(DAY(AprSun1)=1,IF(AND(YEAR(AprSun1+12)=CalendarYear,MONTH(AprSun1+12)=4),AprSun1+12,""),IF(AND(YEAR(AprSun1+19)=CalendarYear,MONTH(AprSun1+19)=4),AprSun1+19,""))</f>
        <v>43937</v>
      </c>
      <c r="AE9" s="15">
        <f>IF(DAY(AprSun1)=1,IF(AND(YEAR(AprSun1+13)=CalendarYear,MONTH(AprSun1+13)=4),AprSun1+13,""),IF(AND(YEAR(AprSun1+20)=CalendarYear,MONTH(AprSun1+20)=4),AprSun1+20,""))</f>
        <v>43938</v>
      </c>
      <c r="AF9" s="13">
        <f>IF(DAY(AprSun1)=1,IF(AND(YEAR(AprSun1+14)=CalendarYear,MONTH(AprSun1+14)=4),AprSun1+14,""),IF(AND(YEAR(AprSun1+21)=CalendarYear,MONTH(AprSun1+21)=4),AprSun1+21,""))</f>
        <v>43939</v>
      </c>
    </row>
    <row r="10" spans="2:33" s="8" customFormat="1" ht="26.1" customHeight="1" x14ac:dyDescent="0.3">
      <c r="B10" s="14">
        <f>IF(DAY(JanSun1)=1,IF(AND(YEAR(JanSun1+15)=CalendarYear,MONTH(JanSun1+15)=1),JanSun1+15,""),IF(AND(YEAR(JanSun1+22)=CalendarYear,MONTH(JanSun1+22)=1),JanSun1+22,""))</f>
        <v>43849</v>
      </c>
      <c r="C10" s="14">
        <f>IF(DAY(JanSun1)=1,IF(AND(YEAR(JanSun1+16)=CalendarYear,MONTH(JanSun1+16)=1),JanSun1+16,""),IF(AND(YEAR(JanSun1+23)=CalendarYear,MONTH(JanSun1+23)=1),JanSun1+23,""))</f>
        <v>43850</v>
      </c>
      <c r="D10" s="14">
        <f>IF(DAY(JanSun1)=1,IF(AND(YEAR(JanSun1+17)=CalendarYear,MONTH(JanSun1+17)=1),JanSun1+17,""),IF(AND(YEAR(JanSun1+24)=CalendarYear,MONTH(JanSun1+24)=1),JanSun1+24,""))</f>
        <v>43851</v>
      </c>
      <c r="E10" s="13">
        <f>IF(DAY(JanSun1)=1,IF(AND(YEAR(JanSun1+18)=CalendarYear,MONTH(JanSun1+18)=1),JanSun1+18,""),IF(AND(YEAR(JanSun1+25)=CalendarYear,MONTH(JanSun1+25)=1),JanSun1+25,""))</f>
        <v>43852</v>
      </c>
      <c r="F10" s="16">
        <f>IF(DAY(JanSun1)=1,IF(AND(YEAR(JanSun1+19)=CalendarYear,MONTH(JanSun1+19)=1),JanSun1+19,""),IF(AND(YEAR(JanSun1+26)=CalendarYear,MONTH(JanSun1+26)=1),JanSun1+26,""))</f>
        <v>43853</v>
      </c>
      <c r="G10" s="13">
        <f>IF(DAY(JanSun1)=1,IF(AND(YEAR(JanSun1+20)=CalendarYear,MONTH(JanSun1+20)=1),JanSun1+20,""),IF(AND(YEAR(JanSun1+27)=CalendarYear,MONTH(JanSun1+27)=1),JanSun1+27,""))</f>
        <v>43854</v>
      </c>
      <c r="H10" s="13">
        <f>IF(DAY(JanSun1)=1,IF(AND(YEAR(JanSun1+21)=CalendarYear,MONTH(JanSun1+21)=1),JanSun1+21,""),IF(AND(YEAR(JanSun1+28)=CalendarYear,MONTH(JanSun1+28)=1),JanSun1+28,""))</f>
        <v>43855</v>
      </c>
      <c r="J10" s="14">
        <f>IF(DAY(FebSun1)=1,IF(AND(YEAR(FebSun1+15)=CalendarYear,MONTH(FebSun1+15)=2),FebSun1+15,""),IF(AND(YEAR(FebSun1+22)=CalendarYear,MONTH(FebSun1+22)=2),FebSun1+22,""))</f>
        <v>43877</v>
      </c>
      <c r="K10" s="14">
        <f>IF(DAY(FebSun1)=1,IF(AND(YEAR(FebSun1+16)=CalendarYear,MONTH(FebSun1+16)=2),FebSun1+16,""),IF(AND(YEAR(FebSun1+23)=CalendarYear,MONTH(FebSun1+23)=2),FebSun1+23,""))</f>
        <v>43878</v>
      </c>
      <c r="L10" s="14">
        <f>IF(DAY(FebSun1)=1,IF(AND(YEAR(FebSun1+17)=CalendarYear,MONTH(FebSun1+17)=2),FebSun1+17,""),IF(AND(YEAR(FebSun1+24)=CalendarYear,MONTH(FebSun1+24)=2),FebSun1+24,""))</f>
        <v>43879</v>
      </c>
      <c r="M10" s="13">
        <f>IF(DAY(FebSun1)=1,IF(AND(YEAR(FebSun1+18)=CalendarYear,MONTH(FebSun1+18)=2),FebSun1+18,""),IF(AND(YEAR(FebSun1+25)=CalendarYear,MONTH(FebSun1+25)=2),FebSun1+25,""))</f>
        <v>43880</v>
      </c>
      <c r="N10" s="16">
        <f>IF(DAY(FebSun1)=1,IF(AND(YEAR(FebSun1+19)=CalendarYear,MONTH(FebSun1+19)=2),FebSun1+19,""),IF(AND(YEAR(FebSun1+26)=CalendarYear,MONTH(FebSun1+26)=2),FebSun1+26,""))</f>
        <v>43881</v>
      </c>
      <c r="O10" s="13">
        <f>IF(DAY(FebSun1)=1,IF(AND(YEAR(FebSun1+20)=CalendarYear,MONTH(FebSun1+20)=2),FebSun1+20,""),IF(AND(YEAR(FebSun1+27)=CalendarYear,MONTH(FebSun1+27)=2),FebSun1+27,""))</f>
        <v>43882</v>
      </c>
      <c r="P10" s="13">
        <f>IF(DAY(FebSun1)=1,IF(AND(YEAR(FebSun1+21)=CalendarYear,MONTH(FebSun1+21)=2),FebSun1+21,""),IF(AND(YEAR(FebSun1+28)=CalendarYear,MONTH(FebSun1+28)=2),FebSun1+28,""))</f>
        <v>43883</v>
      </c>
      <c r="R10" s="14">
        <f>IF(DAY(MarSun1)=1,IF(AND(YEAR(MarSun1+15)=CalendarYear,MONTH(MarSun1+15)=3),MarSun1+15,""),IF(AND(YEAR(MarSun1+22)=CalendarYear,MONTH(MarSun1+22)=3),MarSun1+22,""))</f>
        <v>43912</v>
      </c>
      <c r="S10" s="14">
        <f>IF(DAY(MarSun1)=1,IF(AND(YEAR(MarSun1+16)=CalendarYear,MONTH(MarSun1+16)=3),MarSun1+16,""),IF(AND(YEAR(MarSun1+23)=CalendarYear,MONTH(MarSun1+23)=3),MarSun1+23,""))</f>
        <v>43913</v>
      </c>
      <c r="T10" s="14">
        <f>IF(DAY(MarSun1)=1,IF(AND(YEAR(MarSun1+17)=CalendarYear,MONTH(MarSun1+17)=3),MarSun1+17,""),IF(AND(YEAR(MarSun1+24)=CalendarYear,MONTH(MarSun1+24)=3),MarSun1+24,""))</f>
        <v>43914</v>
      </c>
      <c r="U10" s="13">
        <f>IF(DAY(MarSun1)=1,IF(AND(YEAR(MarSun1+18)=CalendarYear,MONTH(MarSun1+18)=3),MarSun1+18,""),IF(AND(YEAR(MarSun1+25)=CalendarYear,MONTH(MarSun1+25)=3),MarSun1+25,""))</f>
        <v>43915</v>
      </c>
      <c r="V10" s="16">
        <f>IF(DAY(MarSun1)=1,IF(AND(YEAR(MarSun1+19)=CalendarYear,MONTH(MarSun1+19)=3),MarSun1+19,""),IF(AND(YEAR(MarSun1+26)=CalendarYear,MONTH(MarSun1+26)=3),MarSun1+26,""))</f>
        <v>43916</v>
      </c>
      <c r="W10" s="13">
        <f>IF(DAY(MarSun1)=1,IF(AND(YEAR(MarSun1+20)=CalendarYear,MONTH(MarSun1+20)=3),MarSun1+20,""),IF(AND(YEAR(MarSun1+27)=CalendarYear,MONTH(MarSun1+27)=3),MarSun1+27,""))</f>
        <v>43917</v>
      </c>
      <c r="X10" s="13">
        <f>IF(DAY(MarSun1)=1,IF(AND(YEAR(MarSun1+21)=CalendarYear,MONTH(MarSun1+21)=3),MarSun1+21,""),IF(AND(YEAR(MarSun1+28)=CalendarYear,MONTH(MarSun1+28)=3),MarSun1+28,""))</f>
        <v>43918</v>
      </c>
      <c r="Z10" s="14">
        <f>IF(DAY(AprSun1)=1,IF(AND(YEAR(AprSun1+15)=CalendarYear,MONTH(AprSun1+15)=4),AprSun1+15,""),IF(AND(YEAR(AprSun1+22)=CalendarYear,MONTH(AprSun1+22)=4),AprSun1+22,""))</f>
        <v>43940</v>
      </c>
      <c r="AA10" s="14">
        <f>IF(DAY(AprSun1)=1,IF(AND(YEAR(AprSun1+16)=CalendarYear,MONTH(AprSun1+16)=4),AprSun1+16,""),IF(AND(YEAR(AprSun1+23)=CalendarYear,MONTH(AprSun1+23)=4),AprSun1+23,""))</f>
        <v>43941</v>
      </c>
      <c r="AB10" s="14">
        <f>IF(DAY(AprSun1)=1,IF(AND(YEAR(AprSun1+17)=CalendarYear,MONTH(AprSun1+17)=4),AprSun1+17,""),IF(AND(YEAR(AprSun1+24)=CalendarYear,MONTH(AprSun1+24)=4),AprSun1+24,""))</f>
        <v>43942</v>
      </c>
      <c r="AC10" s="13">
        <f>IF(DAY(AprSun1)=1,IF(AND(YEAR(AprSun1+18)=CalendarYear,MONTH(AprSun1+18)=4),AprSun1+18,""),IF(AND(YEAR(AprSun1+25)=CalendarYear,MONTH(AprSun1+25)=4),AprSun1+25,""))</f>
        <v>43943</v>
      </c>
      <c r="AD10" s="16">
        <f>IF(DAY(AprSun1)=1,IF(AND(YEAR(AprSun1+19)=CalendarYear,MONTH(AprSun1+19)=4),AprSun1+19,""),IF(AND(YEAR(AprSun1+26)=CalendarYear,MONTH(AprSun1+26)=4),AprSun1+26,""))</f>
        <v>43944</v>
      </c>
      <c r="AE10" s="13">
        <f>IF(DAY(AprSun1)=1,IF(AND(YEAR(AprSun1+20)=CalendarYear,MONTH(AprSun1+20)=4),AprSun1+20,""),IF(AND(YEAR(AprSun1+27)=CalendarYear,MONTH(AprSun1+27)=4),AprSun1+27,""))</f>
        <v>43945</v>
      </c>
      <c r="AF10" s="13">
        <f>IF(DAY(AprSun1)=1,IF(AND(YEAR(AprSun1+21)=CalendarYear,MONTH(AprSun1+21)=4),AprSun1+21,""),IF(AND(YEAR(AprSun1+28)=CalendarYear,MONTH(AprSun1+28)=4),AprSun1+28,""))</f>
        <v>43946</v>
      </c>
    </row>
    <row r="11" spans="2:33" s="8" customFormat="1" ht="26.1" customHeight="1" x14ac:dyDescent="0.3">
      <c r="B11" s="12">
        <f>IF(DAY(JanSun1)=1,IF(AND(YEAR(JanSun1+22)=CalendarYear,MONTH(JanSun1+22)=1),JanSun1+22,""),IF(AND(YEAR(JanSun1+29)=CalendarYear,MONTH(JanSun1+29)=1),JanSun1+29,""))</f>
        <v>43856</v>
      </c>
      <c r="C11" s="12">
        <f>IF(DAY(JanSun1)=1,IF(AND(YEAR(JanSun1+23)=CalendarYear,MONTH(JanSun1+23)=1),JanSun1+23,""),IF(AND(YEAR(JanSun1+30)=CalendarYear,MONTH(JanSun1+30)=1),JanSun1+30,""))</f>
        <v>43857</v>
      </c>
      <c r="D11" s="17">
        <f>IF(DAY(JanSun1)=1,IF(AND(YEAR(JanSun1+24)=CalendarYear,MONTH(JanSun1+24)=1),JanSun1+24,""),IF(AND(YEAR(JanSun1+31)=CalendarYear,MONTH(JanSun1+31)=1),JanSun1+31,""))</f>
        <v>43858</v>
      </c>
      <c r="E11" s="17">
        <f>IF(DAY(JanSun1)=1,IF(AND(YEAR(JanSun1+25)=CalendarYear,MONTH(JanSun1+25)=1),JanSun1+25,""),IF(AND(YEAR(JanSun1+32)=CalendarYear,MONTH(JanSun1+32)=1),JanSun1+32,""))</f>
        <v>43859</v>
      </c>
      <c r="F11" s="17">
        <f>IF(DAY(JanSun1)=1,IF(AND(YEAR(JanSun1+26)=CalendarYear,MONTH(JanSun1+26)=1),JanSun1+26,""),IF(AND(YEAR(JanSun1+33)=CalendarYear,MONTH(JanSun1+33)=1),JanSun1+33,""))</f>
        <v>43860</v>
      </c>
      <c r="G11" s="18">
        <f>IF(DAY(JanSun1)=1,IF(AND(YEAR(JanSun1+27)=CalendarYear,MONTH(JanSun1+27)=1),JanSun1+27,""),IF(AND(YEAR(JanSun1+34)=CalendarYear,MONTH(JanSun1+34)=1),JanSun1+34,""))</f>
        <v>43861</v>
      </c>
      <c r="H11" s="18" t="str">
        <f>IF(DAY(JanSun1)=1,IF(AND(YEAR(JanSun1+28)=CalendarYear,MONTH(JanSun1+28)=1),JanSun1+28,""),IF(AND(YEAR(JanSun1+35)=CalendarYear,MONTH(JanSun1+35)=1),JanSun1+35,""))</f>
        <v/>
      </c>
      <c r="J11" s="12">
        <f>IF(DAY(FebSun1)=1,IF(AND(YEAR(FebSun1+22)=CalendarYear,MONTH(FebSun1+22)=2),FebSun1+22,""),IF(AND(YEAR(FebSun1+29)=CalendarYear,MONTH(FebSun1+29)=2),FebSun1+29,""))</f>
        <v>43884</v>
      </c>
      <c r="K11" s="12">
        <f>IF(DAY(FebSun1)=1,IF(AND(YEAR(FebSun1+23)=CalendarYear,MONTH(FebSun1+23)=2),FebSun1+23,""),IF(AND(YEAR(FebSun1+30)=CalendarYear,MONTH(FebSun1+30)=2),FebSun1+30,""))</f>
        <v>43885</v>
      </c>
      <c r="L11" s="17">
        <f>IF(DAY(FebSun1)=1,IF(AND(YEAR(FebSun1+24)=CalendarYear,MONTH(FebSun1+24)=2),FebSun1+24,""),IF(AND(YEAR(FebSun1+31)=CalendarYear,MONTH(FebSun1+31)=2),FebSun1+31,""))</f>
        <v>43886</v>
      </c>
      <c r="M11" s="17">
        <f>IF(DAY(FebSun1)=1,IF(AND(YEAR(FebSun1+25)=CalendarYear,MONTH(FebSun1+25)=2),FebSun1+25,""),IF(AND(YEAR(FebSun1+32)=CalendarYear,MONTH(FebSun1+32)=2),FebSun1+32,""))</f>
        <v>43887</v>
      </c>
      <c r="N11" s="17">
        <f>IF(DAY(FebSun1)=1,IF(AND(YEAR(FebSun1+26)=CalendarYear,MONTH(FebSun1+26)=2),FebSun1+26,""),IF(AND(YEAR(FebSun1+33)=CalendarYear,MONTH(FebSun1+33)=2),FebSun1+33,""))</f>
        <v>43888</v>
      </c>
      <c r="O11" s="18">
        <f>IF(DAY(FebSun1)=1,IF(AND(YEAR(FebSun1+27)=CalendarYear,MONTH(FebSun1+27)=2),FebSun1+27,""),IF(AND(YEAR(FebSun1+34)=CalendarYear,MONTH(FebSun1+34)=2),FebSun1+34,""))</f>
        <v>43889</v>
      </c>
      <c r="P11" s="18">
        <f>IF(DAY(FebSun1)=1,IF(AND(YEAR(FebSun1+28)=CalendarYear,MONTH(FebSun1+28)=2),FebSun1+28,""),IF(AND(YEAR(FebSun1+35)=CalendarYear,MONTH(FebSun1+35)=2),FebSun1+35,""))</f>
        <v>43890</v>
      </c>
      <c r="R11" s="12">
        <f>IF(DAY(MarSun1)=1,IF(AND(YEAR(MarSun1+22)=CalendarYear,MONTH(MarSun1+22)=3),MarSun1+22,""),IF(AND(YEAR(MarSun1+29)=CalendarYear,MONTH(MarSun1+29)=3),MarSun1+29,""))</f>
        <v>43919</v>
      </c>
      <c r="S11" s="12">
        <f>IF(DAY(MarSun1)=1,IF(AND(YEAR(MarSun1+23)=CalendarYear,MONTH(MarSun1+23)=3),MarSun1+23,""),IF(AND(YEAR(MarSun1+30)=CalendarYear,MONTH(MarSun1+30)=3),MarSun1+30,""))</f>
        <v>43920</v>
      </c>
      <c r="T11" s="17">
        <f>IF(DAY(MarSun1)=1,IF(AND(YEAR(MarSun1+24)=CalendarYear,MONTH(MarSun1+24)=3),MarSun1+24,""),IF(AND(YEAR(MarSun1+31)=CalendarYear,MONTH(MarSun1+31)=3),MarSun1+31,""))</f>
        <v>43921</v>
      </c>
      <c r="U11" s="17" t="str">
        <f>IF(DAY(MarSun1)=1,IF(AND(YEAR(MarSun1+25)=CalendarYear,MONTH(MarSun1+25)=3),MarSun1+25,""),IF(AND(YEAR(MarSun1+32)=CalendarYear,MONTH(MarSun1+32)=3),MarSun1+32,""))</f>
        <v/>
      </c>
      <c r="V11" s="17" t="str">
        <f>IF(DAY(MarSun1)=1,IF(AND(YEAR(MarSun1+26)=CalendarYear,MONTH(MarSun1+26)=3),MarSun1+26,""),IF(AND(YEAR(MarSun1+33)=CalendarYear,MONTH(MarSun1+33)=3),MarSun1+33,""))</f>
        <v/>
      </c>
      <c r="W11" s="18" t="str">
        <f>IF(DAY(MarSun1)=1,IF(AND(YEAR(MarSun1+27)=CalendarYear,MONTH(MarSun1+27)=3),MarSun1+27,""),IF(AND(YEAR(MarSun1+34)=CalendarYear,MONTH(MarSun1+34)=3),MarSun1+34,""))</f>
        <v/>
      </c>
      <c r="X11" s="18" t="str">
        <f>IF(DAY(MarSun1)=1,IF(AND(YEAR(MarSun1+28)=CalendarYear,MONTH(MarSun1+28)=3),MarSun1+28,""),IF(AND(YEAR(MarSun1+35)=CalendarYear,MONTH(MarSun1+35)=3),MarSun1+35,""))</f>
        <v/>
      </c>
      <c r="Z11" s="12">
        <f>IF(DAY(AprSun1)=1,IF(AND(YEAR(AprSun1+22)=CalendarYear,MONTH(AprSun1+22)=4),AprSun1+22,""),IF(AND(YEAR(AprSun1+29)=CalendarYear,MONTH(AprSun1+29)=4),AprSun1+29,""))</f>
        <v>43947</v>
      </c>
      <c r="AA11" s="12">
        <f>IF(DAY(AprSun1)=1,IF(AND(YEAR(AprSun1+23)=CalendarYear,MONTH(AprSun1+23)=4),AprSun1+23,""),IF(AND(YEAR(AprSun1+30)=CalendarYear,MONTH(AprSun1+30)=4),AprSun1+30,""))</f>
        <v>43948</v>
      </c>
      <c r="AB11" s="17">
        <f>IF(DAY(AprSun1)=1,IF(AND(YEAR(AprSun1+24)=CalendarYear,MONTH(AprSun1+24)=4),AprSun1+24,""),IF(AND(YEAR(AprSun1+31)=CalendarYear,MONTH(AprSun1+31)=4),AprSun1+31,""))</f>
        <v>43949</v>
      </c>
      <c r="AC11" s="17">
        <f>IF(DAY(AprSun1)=1,IF(AND(YEAR(AprSun1+25)=CalendarYear,MONTH(AprSun1+25)=4),AprSun1+25,""),IF(AND(YEAR(AprSun1+32)=CalendarYear,MONTH(AprSun1+32)=4),AprSun1+32,""))</f>
        <v>43950</v>
      </c>
      <c r="AD11" s="17">
        <f>IF(DAY(AprSun1)=1,IF(AND(YEAR(AprSun1+26)=CalendarYear,MONTH(AprSun1+26)=4),AprSun1+26,""),IF(AND(YEAR(AprSun1+33)=CalendarYear,MONTH(AprSun1+33)=4),AprSun1+33,""))</f>
        <v>43951</v>
      </c>
      <c r="AE11" s="18" t="str">
        <f>IF(DAY(AprSun1)=1,IF(AND(YEAR(AprSun1+27)=CalendarYear,MONTH(AprSun1+27)=4),AprSun1+27,""),IF(AND(YEAR(AprSun1+34)=CalendarYear,MONTH(AprSun1+34)=4),AprSun1+34,""))</f>
        <v/>
      </c>
      <c r="AF11" s="18" t="str">
        <f>IF(DAY(AprSun1)=1,IF(AND(YEAR(AprSun1+28)=CalendarYear,MONTH(AprSun1+28)=4),AprSun1+28,""),IF(AND(YEAR(AprSun1+35)=CalendarYear,MONTH(AprSun1+35)=4),AprSun1+35,""))</f>
        <v/>
      </c>
    </row>
    <row r="12" spans="2:33" s="8" customFormat="1" ht="26.1" customHeight="1" x14ac:dyDescent="0.3">
      <c r="B12" s="12" t="str">
        <f>IF(DAY(JanSun1)=1,IF(AND(YEAR(JanSun1+29)=CalendarYear,MONTH(JanSun1+29)=1),JanSun1+29,""),IF(AND(YEAR(JanSun1+36)=CalendarYear,MONTH(JanSun1+36)=1),JanSun1+36,""))</f>
        <v/>
      </c>
      <c r="C12" s="12" t="str">
        <f>IF(DAY(JanSun1)=1,IF(AND(YEAR(JanSun1+30)=CalendarYear,MONTH(JanSun1+30)=1),JanSun1+30,""),IF(AND(YEAR(JanSun1+37)=CalendarYear,MONTH(JanSun1+37)=1),JanSun1+37,""))</f>
        <v/>
      </c>
      <c r="D12" s="17" t="str">
        <f>IF(DAY(JanSun1)=1,IF(AND(YEAR(JanSun1+31)=CalendarYear,MONTH(JanSun1+31)=1),JanSun1+31,""),IF(AND(YEAR(JanSun1+38)=CalendarYear,MONTH(JanSun1+38)=1),JanSun1+38,""))</f>
        <v/>
      </c>
      <c r="E12" s="17" t="str">
        <f>IF(DAY(JanSun1)=1,IF(AND(YEAR(JanSun1+32)=CalendarYear,MONTH(JanSun1+32)=1),JanSun1+32,""),IF(AND(YEAR(JanSun1+39)=CalendarYear,MONTH(JanSun1+39)=1),JanSun1+39,""))</f>
        <v/>
      </c>
      <c r="F12" s="17" t="str">
        <f>IF(DAY(JanSun1)=1,IF(AND(YEAR(JanSun1+33)=CalendarYear,MONTH(JanSun1+33)=1),JanSun1+33,""),IF(AND(YEAR(JanSun1+40)=CalendarYear,MONTH(JanSun1+40)=1),JanSun1+40,""))</f>
        <v/>
      </c>
      <c r="G12" s="18" t="str">
        <f>IF(DAY(JanSun1)=1,IF(AND(YEAR(JanSun1+34)=CalendarYear,MONTH(JanSun1+34)=1),JanSun1+34,""),IF(AND(YEAR(JanSun1+41)=CalendarYear,MONTH(JanSun1+41)=1),JanSun1+41,""))</f>
        <v/>
      </c>
      <c r="H12" s="18" t="str">
        <f>IF(DAY(JanSun1)=1,IF(AND(YEAR(JanSun1+35)=CalendarYear,MONTH(JanSun1+35)=1),JanSun1+35,""),IF(AND(YEAR(JanSun1+42)=CalendarYear,MONTH(JanSun1+42)=1),JanSun1+42,""))</f>
        <v/>
      </c>
      <c r="J12" s="12" t="str">
        <f>IF(DAY(FebSun1)=1,IF(AND(YEAR(FebSun1+29)=CalendarYear,MONTH(FebSun1+29)=2),FebSun1+29,""),IF(AND(YEAR(FebSun1+36)=CalendarYear,MONTH(FebSun1+36)=2),FebSun1+36,""))</f>
        <v/>
      </c>
      <c r="K12" s="12" t="str">
        <f>IF(DAY(FebSun1)=1,IF(AND(YEAR(FebSun1+30)=CalendarYear,MONTH(FebSun1+30)=2),FebSun1+30,""),IF(AND(YEAR(FebSun1+37)=CalendarYear,MONTH(FebSun1+37)=2),FebSun1+37,""))</f>
        <v/>
      </c>
      <c r="L12" s="17" t="str">
        <f>IF(DAY(FebSun1)=1,IF(AND(YEAR(FebSun1+31)=CalendarYear,MONTH(FebSun1+31)=2),FebSun1+31,""),IF(AND(YEAR(FebSun1+38)=CalendarYear,MONTH(FebSun1+38)=2),FebSun1+38,""))</f>
        <v/>
      </c>
      <c r="M12" s="17" t="str">
        <f>IF(DAY(FebSun1)=1,IF(AND(YEAR(FebSun1+32)=CalendarYear,MONTH(FebSun1+32)=2),FebSun1+32,""),IF(AND(YEAR(FebSun1+39)=CalendarYear,MONTH(FebSun1+39)=2),FebSun1+39,""))</f>
        <v/>
      </c>
      <c r="N12" s="17" t="str">
        <f>IF(DAY(FebSun1)=1,IF(AND(YEAR(FebSun1+33)=CalendarYear,MONTH(FebSun1+33)=2),FebSun1+33,""),IF(AND(YEAR(FebSun1+40)=CalendarYear,MONTH(FebSun1+40)=2),FebSun1+40,""))</f>
        <v/>
      </c>
      <c r="O12" s="18" t="str">
        <f>IF(DAY(FebSun1)=1,IF(AND(YEAR(FebSun1+34)=CalendarYear,MONTH(FebSun1+34)=2),FebSun1+34,""),IF(AND(YEAR(FebSun1+41)=CalendarYear,MONTH(FebSun1+41)=2),FebSun1+41,""))</f>
        <v/>
      </c>
      <c r="P12" s="18" t="str">
        <f>IF(DAY(FebSun1)=1,IF(AND(YEAR(FebSun1+35)=CalendarYear,MONTH(FebSun1+35)=2),FebSun1+35,""),IF(AND(YEAR(FebSun1+42)=CalendarYear,MONTH(FebSun1+42)=2),FebSun1+42,""))</f>
        <v/>
      </c>
      <c r="R12" s="12" t="str">
        <f>IF(DAY(MarSun1)=1,IF(AND(YEAR(MarSun1+29)=CalendarYear,MONTH(MarSun1+29)=3),MarSun1+29,""),IF(AND(YEAR(MarSun1+36)=CalendarYear,MONTH(MarSun1+36)=3),MarSun1+36,""))</f>
        <v/>
      </c>
      <c r="S12" s="12" t="str">
        <f>IF(DAY(MarSun1)=1,IF(AND(YEAR(MarSun1+30)=CalendarYear,MONTH(MarSun1+30)=3),MarSun1+30,""),IF(AND(YEAR(MarSun1+37)=CalendarYear,MONTH(MarSun1+37)=3),MarSun1+37,""))</f>
        <v/>
      </c>
      <c r="T12" s="17" t="str">
        <f>IF(DAY(MarSun1)=1,IF(AND(YEAR(MarSun1+31)=CalendarYear,MONTH(MarSun1+31)=3),MarSun1+31,""),IF(AND(YEAR(MarSun1+38)=CalendarYear,MONTH(MarSun1+38)=3),MarSun1+38,""))</f>
        <v/>
      </c>
      <c r="U12" s="17" t="str">
        <f>IF(DAY(MarSun1)=1,IF(AND(YEAR(MarSun1+32)=CalendarYear,MONTH(MarSun1+32)=3),MarSun1+32,""),IF(AND(YEAR(MarSun1+39)=CalendarYear,MONTH(MarSun1+39)=3),MarSun1+39,""))</f>
        <v/>
      </c>
      <c r="V12" s="17" t="str">
        <f>IF(DAY(MarSun1)=1,IF(AND(YEAR(MarSun1+33)=CalendarYear,MONTH(MarSun1+33)=3),MarSun1+33,""),IF(AND(YEAR(MarSun1+40)=CalendarYear,MONTH(MarSun1+40)=3),MarSun1+40,""))</f>
        <v/>
      </c>
      <c r="W12" s="18" t="str">
        <f>IF(DAY(MarSun1)=1,IF(AND(YEAR(MarSun1+34)=CalendarYear,MONTH(MarSun1+34)=3),MarSun1+34,""),IF(AND(YEAR(MarSun1+41)=CalendarYear,MONTH(MarSun1+41)=3),MarSun1+41,""))</f>
        <v/>
      </c>
      <c r="X12" s="18" t="str">
        <f>IF(DAY(MarSun1)=1,IF(AND(YEAR(MarSun1+35)=CalendarYear,MONTH(MarSun1+35)=3),MarSun1+35,""),IF(AND(YEAR(MarSun1+42)=CalendarYear,MONTH(MarSun1+42)=3),MarSun1+42,""))</f>
        <v/>
      </c>
      <c r="Z12" s="12" t="str">
        <f>IF(DAY(AprSun1)=1,IF(AND(YEAR(AprSun1+29)=CalendarYear,MONTH(AprSun1+29)=4),AprSun1+29,""),IF(AND(YEAR(AprSun1+36)=CalendarYear,MONTH(AprSun1+36)=4),AprSun1+36,""))</f>
        <v/>
      </c>
      <c r="AA12" s="12" t="str">
        <f>IF(DAY(AprSun1)=1,IF(AND(YEAR(AprSun1+30)=CalendarYear,MONTH(AprSun1+30)=4),AprSun1+30,""),IF(AND(YEAR(AprSun1+37)=CalendarYear,MONTH(AprSun1+37)=4),AprSun1+37,""))</f>
        <v/>
      </c>
      <c r="AB12" s="17" t="str">
        <f>IF(DAY(AprSun1)=1,IF(AND(YEAR(AprSun1+31)=CalendarYear,MONTH(AprSun1+31)=4),AprSun1+31,""),IF(AND(YEAR(AprSun1+38)=CalendarYear,MONTH(AprSun1+38)=4),AprSun1+38,""))</f>
        <v/>
      </c>
      <c r="AC12" s="17" t="str">
        <f>IF(DAY(AprSun1)=1,IF(AND(YEAR(AprSun1+32)=CalendarYear,MONTH(AprSun1+32)=4),AprSun1+32,""),IF(AND(YEAR(AprSun1+39)=CalendarYear,MONTH(AprSun1+39)=4),AprSun1+39,""))</f>
        <v/>
      </c>
      <c r="AD12" s="17" t="str">
        <f>IF(DAY(AprSun1)=1,IF(AND(YEAR(AprSun1+33)=CalendarYear,MONTH(AprSun1+33)=4),AprSun1+33,""),IF(AND(YEAR(AprSun1+40)=CalendarYear,MONTH(AprSun1+40)=4),AprSun1+40,""))</f>
        <v/>
      </c>
      <c r="AE12" s="18" t="str">
        <f>IF(DAY(AprSun1)=1,IF(AND(YEAR(AprSun1+34)=CalendarYear,MONTH(AprSun1+34)=4),AprSun1+34,""),IF(AND(YEAR(AprSun1+41)=CalendarYear,MONTH(AprSun1+41)=4),AprSun1+41,""))</f>
        <v/>
      </c>
      <c r="AF12" s="18" t="str">
        <f>IF(DAY(AprSun1)=1,IF(AND(YEAR(AprSun1+35)=CalendarYear,MONTH(AprSun1+35)=4),AprSun1+35,""),IF(AND(YEAR(AprSun1+42)=CalendarYear,MONTH(AprSun1+42)=4),AprSun1+42,""))</f>
        <v/>
      </c>
    </row>
    <row r="13" spans="2:33" s="7" customFormat="1" ht="18" customHeight="1" x14ac:dyDescent="0.3"/>
    <row r="14" spans="2:33" s="38" customFormat="1" ht="25.5" customHeight="1" x14ac:dyDescent="0.3">
      <c r="B14" s="54" t="s">
        <v>15</v>
      </c>
      <c r="C14" s="54"/>
      <c r="D14" s="54"/>
      <c r="E14" s="54"/>
      <c r="F14" s="54"/>
      <c r="G14" s="54"/>
      <c r="H14" s="54"/>
      <c r="J14" s="54" t="s">
        <v>16</v>
      </c>
      <c r="K14" s="54"/>
      <c r="L14" s="54"/>
      <c r="M14" s="54"/>
      <c r="N14" s="54"/>
      <c r="O14" s="54"/>
      <c r="P14" s="54"/>
      <c r="R14" s="54" t="s">
        <v>17</v>
      </c>
      <c r="S14" s="54"/>
      <c r="T14" s="54"/>
      <c r="U14" s="54"/>
      <c r="V14" s="54"/>
      <c r="W14" s="54"/>
      <c r="X14" s="54"/>
      <c r="Z14" s="54" t="s">
        <v>18</v>
      </c>
      <c r="AA14" s="54"/>
      <c r="AB14" s="54"/>
      <c r="AC14" s="54"/>
      <c r="AD14" s="54"/>
      <c r="AE14" s="54"/>
      <c r="AF14" s="54"/>
    </row>
    <row r="15" spans="2:33" s="6" customFormat="1" ht="26.1" customHeight="1" x14ac:dyDescent="0.25">
      <c r="B15" s="19" t="s">
        <v>0</v>
      </c>
      <c r="C15" s="20" t="s">
        <v>7</v>
      </c>
      <c r="D15" s="20" t="s">
        <v>8</v>
      </c>
      <c r="E15" s="20" t="s">
        <v>9</v>
      </c>
      <c r="F15" s="20" t="s">
        <v>10</v>
      </c>
      <c r="G15" s="20" t="s">
        <v>11</v>
      </c>
      <c r="H15" s="21" t="s">
        <v>1</v>
      </c>
      <c r="J15" s="19" t="s">
        <v>0</v>
      </c>
      <c r="K15" s="20" t="s">
        <v>7</v>
      </c>
      <c r="L15" s="20" t="s">
        <v>8</v>
      </c>
      <c r="M15" s="20" t="s">
        <v>9</v>
      </c>
      <c r="N15" s="20" t="s">
        <v>10</v>
      </c>
      <c r="O15" s="20" t="s">
        <v>11</v>
      </c>
      <c r="P15" s="21" t="s">
        <v>1</v>
      </c>
      <c r="R15" s="19" t="s">
        <v>0</v>
      </c>
      <c r="S15" s="20" t="s">
        <v>7</v>
      </c>
      <c r="T15" s="20" t="s">
        <v>8</v>
      </c>
      <c r="U15" s="20" t="s">
        <v>9</v>
      </c>
      <c r="V15" s="20" t="s">
        <v>10</v>
      </c>
      <c r="W15" s="20" t="s">
        <v>11</v>
      </c>
      <c r="X15" s="21" t="s">
        <v>1</v>
      </c>
      <c r="Z15" s="19" t="s">
        <v>0</v>
      </c>
      <c r="AA15" s="20" t="s">
        <v>7</v>
      </c>
      <c r="AB15" s="20" t="s">
        <v>8</v>
      </c>
      <c r="AC15" s="20" t="s">
        <v>9</v>
      </c>
      <c r="AD15" s="20" t="s">
        <v>10</v>
      </c>
      <c r="AE15" s="20" t="s">
        <v>11</v>
      </c>
      <c r="AF15" s="21" t="s">
        <v>1</v>
      </c>
    </row>
    <row r="16" spans="2:33" s="8" customFormat="1" ht="26.1" customHeight="1" x14ac:dyDescent="0.3">
      <c r="B16" s="9" t="str">
        <f>IF(DAY(MaySun1)=1,"",IF(AND(YEAR(MaySun1+1)=CalendarYear,MONTH(MaySun1+1)=5),MaySun1+1,""))</f>
        <v/>
      </c>
      <c r="C16" s="9" t="str">
        <f>IF(DAY(MaySun1)=1,"",IF(AND(YEAR(MaySun1+2)=CalendarYear,MONTH(MaySun1+2)=5),MaySun1+2,""))</f>
        <v/>
      </c>
      <c r="D16" s="10" t="str">
        <f>IF(DAY(MaySun1)=1,"",IF(AND(YEAR(MaySun1+3)=CalendarYear,MONTH(MaySun1+3)=5),MaySun1+3,""))</f>
        <v/>
      </c>
      <c r="E16" s="10" t="str">
        <f>IF(DAY(MaySun1)=1,"",IF(AND(YEAR(MaySun1+4)=CalendarYear,MONTH(MaySun1+4)=5),MaySun1+4,""))</f>
        <v/>
      </c>
      <c r="F16" s="10" t="str">
        <f>IF(DAY(MaySun1)=1,"",IF(AND(YEAR(MaySun1+5)=CalendarYear,MONTH(MaySun1+5)=5),MaySun1+5,""))</f>
        <v/>
      </c>
      <c r="G16" s="11">
        <f>IF(DAY(MaySun1)=1,"",IF(AND(YEAR(MaySun1+6)=CalendarYear,MONTH(MaySun1+6)=5),MaySun1+6,""))</f>
        <v>43952</v>
      </c>
      <c r="H16" s="11">
        <f>IF(DAY(MaySun1)=1,IF(AND(YEAR(MaySun1)=CalendarYear,MONTH(MaySun1)=5),MaySun1,""),IF(AND(YEAR(MaySun1+7)=CalendarYear,MONTH(MaySun1+7)=5),MaySun1+7,""))</f>
        <v>43953</v>
      </c>
      <c r="J16" s="9" t="str">
        <f>IF(DAY(JunSun1)=1,"",IF(AND(YEAR(JunSun1+1)=CalendarYear,MONTH(JunSun1+1)=6),JunSun1+1,""))</f>
        <v/>
      </c>
      <c r="K16" s="9">
        <f>IF(DAY(JunSun1)=1,"",IF(AND(YEAR(JunSun1+2)=CalendarYear,MONTH(JunSun1+2)=6),JunSun1+2,""))</f>
        <v>43983</v>
      </c>
      <c r="L16" s="10">
        <f>IF(DAY(JunSun1)=1,"",IF(AND(YEAR(JunSun1+3)=CalendarYear,MONTH(JunSun1+3)=6),JunSun1+3,""))</f>
        <v>43984</v>
      </c>
      <c r="M16" s="10">
        <f>IF(DAY(JunSun1)=1,"",IF(AND(YEAR(JunSun1+4)=CalendarYear,MONTH(JunSun1+4)=6),JunSun1+4,""))</f>
        <v>43985</v>
      </c>
      <c r="N16" s="10">
        <f>IF(DAY(JunSun1)=1,"",IF(AND(YEAR(JunSun1+5)=CalendarYear,MONTH(JunSun1+5)=6),JunSun1+5,""))</f>
        <v>43986</v>
      </c>
      <c r="O16" s="11">
        <f>IF(DAY(JunSun1)=1,"",IF(AND(YEAR(JunSun1+6)=CalendarYear,MONTH(JunSun1+6)=6),JunSun1+6,""))</f>
        <v>43987</v>
      </c>
      <c r="P16" s="11">
        <f>IF(DAY(JunSun1)=1,IF(AND(YEAR(JunSun1)=CalendarYear,MONTH(JunSun1)=6),JunSun1,""),IF(AND(YEAR(JunSun1+7)=CalendarYear,MONTH(JunSun1+7)=6),JunSun1+7,""))</f>
        <v>43988</v>
      </c>
      <c r="R16" s="9" t="str">
        <f>IF(DAY(JulSun1)=1,"",IF(AND(YEAR(JulSun1+1)=CalendarYear,MONTH(JulSun1+1)=7),JulSun1+1,""))</f>
        <v/>
      </c>
      <c r="S16" s="9" t="str">
        <f>IF(DAY(JulSun1)=1,"",IF(AND(YEAR(JulSun1+2)=CalendarYear,MONTH(JulSun1+2)=7),JulSun1+2,""))</f>
        <v/>
      </c>
      <c r="T16" s="10" t="str">
        <f>IF(DAY(JulSun1)=1,"",IF(AND(YEAR(JulSun1+3)=CalendarYear,MONTH(JulSun1+3)=7),JulSun1+3,""))</f>
        <v/>
      </c>
      <c r="U16" s="10">
        <f>IF(DAY(JulSun1)=1,"",IF(AND(YEAR(JulSun1+4)=CalendarYear,MONTH(JulSun1+4)=7),JulSun1+4,""))</f>
        <v>44013</v>
      </c>
      <c r="V16" s="10">
        <f>IF(DAY(JulSun1)=1,"",IF(AND(YEAR(JulSun1+5)=CalendarYear,MONTH(JulSun1+5)=7),JulSun1+5,""))</f>
        <v>44014</v>
      </c>
      <c r="W16" s="11">
        <f>IF(DAY(JulSun1)=1,"",IF(AND(YEAR(JulSun1+6)=CalendarYear,MONTH(JulSun1+6)=7),JulSun1+6,""))</f>
        <v>44015</v>
      </c>
      <c r="X16" s="11">
        <f>IF(DAY(JulSun1)=1,IF(AND(YEAR(JulSun1)=CalendarYear,MONTH(JulSun1)=7),JulSun1,""),IF(AND(YEAR(JulSun1+7)=CalendarYear,MONTH(JulSun1+7)=7),JulSun1+7,""))</f>
        <v>44016</v>
      </c>
      <c r="Z16" s="9" t="str">
        <f>IF(DAY(AugSun1)=1,"",IF(AND(YEAR(AugSun1+1)=CalendarYear,MONTH(AugSun1+1)=8),AugSun1+1,""))</f>
        <v/>
      </c>
      <c r="AA16" s="9" t="str">
        <f>IF(DAY(AugSun1)=1,"",IF(AND(YEAR(AugSun1+2)=CalendarYear,MONTH(AugSun1+2)=8),AugSun1+2,""))</f>
        <v/>
      </c>
      <c r="AB16" s="10" t="str">
        <f>IF(DAY(AugSun1)=1,"",IF(AND(YEAR(AugSun1+3)=CalendarYear,MONTH(AugSun1+3)=8),AugSun1+3,""))</f>
        <v/>
      </c>
      <c r="AC16" s="10" t="str">
        <f>IF(DAY(AugSun1)=1,"",IF(AND(YEAR(AugSun1+4)=CalendarYear,MONTH(AugSun1+4)=8),AugSun1+4,""))</f>
        <v/>
      </c>
      <c r="AD16" s="10" t="str">
        <f>IF(DAY(AugSun1)=1,"",IF(AND(YEAR(AugSun1+5)=CalendarYear,MONTH(AugSun1+5)=8),AugSun1+5,""))</f>
        <v/>
      </c>
      <c r="AE16" s="11" t="str">
        <f>IF(DAY(AugSun1)=1,"",IF(AND(YEAR(AugSun1+6)=CalendarYear,MONTH(AugSun1+6)=8),AugSun1+6,""))</f>
        <v/>
      </c>
      <c r="AF16" s="11">
        <f>IF(DAY(AugSun1)=1,IF(AND(YEAR(AugSun1)=CalendarYear,MONTH(AugSun1)=8),AugSun1,""),IF(AND(YEAR(AugSun1+7)=CalendarYear,MONTH(AugSun1+7)=8),AugSun1+7,""))</f>
        <v>44044</v>
      </c>
    </row>
    <row r="17" spans="2:32" s="8" customFormat="1" ht="26.1" customHeight="1" x14ac:dyDescent="0.3">
      <c r="B17" s="12">
        <f>IF(DAY(MaySun1)=1,IF(AND(YEAR(MaySun1+1)=CalendarYear,MONTH(MaySun1+1)=5),MaySun1+1,""),IF(AND(YEAR(MaySun1+8)=CalendarYear,MONTH(MaySun1+8)=5),MaySun1+8,""))</f>
        <v>43954</v>
      </c>
      <c r="C17" s="12">
        <f>IF(DAY(MaySun1)=1,IF(AND(YEAR(MaySun1+2)=CalendarYear,MONTH(MaySun1+2)=5),MaySun1+2,""),IF(AND(YEAR(MaySun1+9)=CalendarYear,MONTH(MaySun1+9)=5),MaySun1+9,""))</f>
        <v>43955</v>
      </c>
      <c r="D17" s="12">
        <f>IF(DAY(MaySun1)=1,IF(AND(YEAR(MaySun1+3)=CalendarYear,MONTH(MaySun1+3)=5),MaySun1+3,""),IF(AND(YEAR(MaySun1+10)=CalendarYear,MONTH(MaySun1+10)=5),MaySun1+10,""))</f>
        <v>43956</v>
      </c>
      <c r="E17" s="13">
        <f>IF(DAY(MaySun1)=1,IF(AND(YEAR(MaySun1+4)=CalendarYear,MONTH(MaySun1+4)=5),MaySun1+4,""),IF(AND(YEAR(MaySun1+11)=CalendarYear,MONTH(MaySun1+11)=5),MaySun1+11,""))</f>
        <v>43957</v>
      </c>
      <c r="F17" s="13">
        <f>IF(DAY(MaySun1)=1,IF(AND(YEAR(MaySun1+5)=CalendarYear,MONTH(MaySun1+5)=5),MaySun1+5,""),IF(AND(YEAR(MaySun1+12)=CalendarYear,MONTH(MaySun1+12)=5),MaySun1+12,""))</f>
        <v>43958</v>
      </c>
      <c r="G17" s="14">
        <f>IF(DAY(MaySun1)=1,IF(AND(YEAR(MaySun1+6)=CalendarYear,MONTH(MaySun1+6)=5),MaySun1+6,""),IF(AND(YEAR(MaySun1+13)=CalendarYear,MONTH(MaySun1+13)=5),MaySun1+13,""))</f>
        <v>43959</v>
      </c>
      <c r="H17" s="14">
        <f>IF(DAY(MaySun1)=1,IF(AND(YEAR(MaySun1+7)=CalendarYear,MONTH(MaySun1+7)=5),MaySun1+7,""),IF(AND(YEAR(MaySun1+14)=CalendarYear,MONTH(MaySun1+14)=5),MaySun1+14,""))</f>
        <v>43960</v>
      </c>
      <c r="J17" s="12">
        <f>IF(DAY(JunSun1)=1,IF(AND(YEAR(JunSun1+1)=CalendarYear,MONTH(JunSun1+1)=6),JunSun1+1,""),IF(AND(YEAR(JunSun1+8)=CalendarYear,MONTH(JunSun1+8)=6),JunSun1+8,""))</f>
        <v>43989</v>
      </c>
      <c r="K17" s="12">
        <f>IF(DAY(JunSun1)=1,IF(AND(YEAR(JunSun1+2)=CalendarYear,MONTH(JunSun1+2)=6),JunSun1+2,""),IF(AND(YEAR(JunSun1+9)=CalendarYear,MONTH(JunSun1+9)=6),JunSun1+9,""))</f>
        <v>43990</v>
      </c>
      <c r="L17" s="12">
        <f>IF(DAY(JunSun1)=1,IF(AND(YEAR(JunSun1+3)=CalendarYear,MONTH(JunSun1+3)=6),JunSun1+3,""),IF(AND(YEAR(JunSun1+10)=CalendarYear,MONTH(JunSun1+10)=6),JunSun1+10,""))</f>
        <v>43991</v>
      </c>
      <c r="M17" s="13">
        <f>IF(DAY(JunSun1)=1,IF(AND(YEAR(JunSun1+4)=CalendarYear,MONTH(JunSun1+4)=6),JunSun1+4,""),IF(AND(YEAR(JunSun1+11)=CalendarYear,MONTH(JunSun1+11)=6),JunSun1+11,""))</f>
        <v>43992</v>
      </c>
      <c r="N17" s="13">
        <f>IF(DAY(JunSun1)=1,IF(AND(YEAR(JunSun1+5)=CalendarYear,MONTH(JunSun1+5)=6),JunSun1+5,""),IF(AND(YEAR(JunSun1+12)=CalendarYear,MONTH(JunSun1+12)=6),JunSun1+12,""))</f>
        <v>43993</v>
      </c>
      <c r="O17" s="14">
        <f>IF(DAY(JunSun1)=1,IF(AND(YEAR(JunSun1+6)=CalendarYear,MONTH(JunSun1+6)=6),JunSun1+6,""),IF(AND(YEAR(JunSun1+13)=CalendarYear,MONTH(JunSun1+13)=6),JunSun1+13,""))</f>
        <v>43994</v>
      </c>
      <c r="P17" s="14">
        <f>IF(DAY(JunSun1)=1,IF(AND(YEAR(JunSun1+7)=CalendarYear,MONTH(JunSun1+7)=6),JunSun1+7,""),IF(AND(YEAR(JunSun1+14)=CalendarYear,MONTH(JunSun1+14)=6),JunSun1+14,""))</f>
        <v>43995</v>
      </c>
      <c r="R17" s="12">
        <f>IF(DAY(JulSun1)=1,IF(AND(YEAR(JulSun1+1)=CalendarYear,MONTH(JulSun1+1)=7),JulSun1+1,""),IF(AND(YEAR(JulSun1+8)=CalendarYear,MONTH(JulSun1+8)=7),JulSun1+8,""))</f>
        <v>44017</v>
      </c>
      <c r="S17" s="12">
        <f>IF(DAY(JulSun1)=1,IF(AND(YEAR(JulSun1+2)=CalendarYear,MONTH(JulSun1+2)=7),JulSun1+2,""),IF(AND(YEAR(JulSun1+9)=CalendarYear,MONTH(JulSun1+9)=7),JulSun1+9,""))</f>
        <v>44018</v>
      </c>
      <c r="T17" s="12">
        <f>IF(DAY(JulSun1)=1,IF(AND(YEAR(JulSun1+3)=CalendarYear,MONTH(JulSun1+3)=7),JulSun1+3,""),IF(AND(YEAR(JulSun1+10)=CalendarYear,MONTH(JulSun1+10)=7),JulSun1+10,""))</f>
        <v>44019</v>
      </c>
      <c r="U17" s="13">
        <f>IF(DAY(JulSun1)=1,IF(AND(YEAR(JulSun1+4)=CalendarYear,MONTH(JulSun1+4)=7),JulSun1+4,""),IF(AND(YEAR(JulSun1+11)=CalendarYear,MONTH(JulSun1+11)=7),JulSun1+11,""))</f>
        <v>44020</v>
      </c>
      <c r="V17" s="13">
        <f>IF(DAY(JulSun1)=1,IF(AND(YEAR(JulSun1+5)=CalendarYear,MONTH(JulSun1+5)=7),JulSun1+5,""),IF(AND(YEAR(JulSun1+12)=CalendarYear,MONTH(JulSun1+12)=7),JulSun1+12,""))</f>
        <v>44021</v>
      </c>
      <c r="W17" s="14">
        <f>IF(DAY(JulSun1)=1,IF(AND(YEAR(JulSun1+6)=CalendarYear,MONTH(JulSun1+6)=7),JulSun1+6,""),IF(AND(YEAR(JulSun1+13)=CalendarYear,MONTH(JulSun1+13)=7),JulSun1+13,""))</f>
        <v>44022</v>
      </c>
      <c r="X17" s="14">
        <f>IF(DAY(JulSun1)=1,IF(AND(YEAR(JulSun1+7)=CalendarYear,MONTH(JulSun1+7)=7),JulSun1+7,""),IF(AND(YEAR(JulSun1+14)=CalendarYear,MONTH(JulSun1+14)=7),JulSun1+14,""))</f>
        <v>44023</v>
      </c>
      <c r="Z17" s="12">
        <f>IF(DAY(AugSun1)=1,IF(AND(YEAR(AugSun1+1)=CalendarYear,MONTH(AugSun1+1)=8),AugSun1+1,""),IF(AND(YEAR(AugSun1+8)=CalendarYear,MONTH(AugSun1+8)=8),AugSun1+8,""))</f>
        <v>44045</v>
      </c>
      <c r="AA17" s="12">
        <f>IF(DAY(AugSun1)=1,IF(AND(YEAR(AugSun1+2)=CalendarYear,MONTH(AugSun1+2)=8),AugSun1+2,""),IF(AND(YEAR(AugSun1+9)=CalendarYear,MONTH(AugSun1+9)=8),AugSun1+9,""))</f>
        <v>44046</v>
      </c>
      <c r="AB17" s="12">
        <f>IF(DAY(AugSun1)=1,IF(AND(YEAR(AugSun1+3)=CalendarYear,MONTH(AugSun1+3)=8),AugSun1+3,""),IF(AND(YEAR(AugSun1+10)=CalendarYear,MONTH(AugSun1+10)=8),AugSun1+10,""))</f>
        <v>44047</v>
      </c>
      <c r="AC17" s="13">
        <f>IF(DAY(AugSun1)=1,IF(AND(YEAR(AugSun1+4)=CalendarYear,MONTH(AugSun1+4)=8),AugSun1+4,""),IF(AND(YEAR(AugSun1+11)=CalendarYear,MONTH(AugSun1+11)=8),AugSun1+11,""))</f>
        <v>44048</v>
      </c>
      <c r="AD17" s="13">
        <f>IF(DAY(AugSun1)=1,IF(AND(YEAR(AugSun1+5)=CalendarYear,MONTH(AugSun1+5)=8),AugSun1+5,""),IF(AND(YEAR(AugSun1+12)=CalendarYear,MONTH(AugSun1+12)=8),AugSun1+12,""))</f>
        <v>44049</v>
      </c>
      <c r="AE17" s="14">
        <f>IF(DAY(AugSun1)=1,IF(AND(YEAR(AugSun1+6)=CalendarYear,MONTH(AugSun1+6)=8),AugSun1+6,""),IF(AND(YEAR(AugSun1+13)=CalendarYear,MONTH(AugSun1+13)=8),AugSun1+13,""))</f>
        <v>44050</v>
      </c>
      <c r="AF17" s="14">
        <f>IF(DAY(AugSun1)=1,IF(AND(YEAR(AugSun1+7)=CalendarYear,MONTH(AugSun1+7)=8),AugSun1+7,""),IF(AND(YEAR(AugSun1+14)=CalendarYear,MONTH(AugSun1+14)=8),AugSun1+14,""))</f>
        <v>44051</v>
      </c>
    </row>
    <row r="18" spans="2:32" s="8" customFormat="1" ht="26.1" customHeight="1" x14ac:dyDescent="0.3">
      <c r="B18" s="13">
        <f>IF(DAY(MaySun1)=1,IF(AND(YEAR(MaySun1+8)=CalendarYear,MONTH(MaySun1+8)=5),MaySun1+8,""),IF(AND(YEAR(MaySun1+15)=CalendarYear,MONTH(MaySun1+15)=5),MaySun1+15,""))</f>
        <v>43961</v>
      </c>
      <c r="C18" s="13">
        <f>IF(DAY(MaySun1)=1,IF(AND(YEAR(MaySun1+9)=CalendarYear,MONTH(MaySun1+9)=5),MaySun1+9,""),IF(AND(YEAR(MaySun1+16)=CalendarYear,MONTH(MaySun1+16)=5),MaySun1+16,""))</f>
        <v>43962</v>
      </c>
      <c r="D18" s="12">
        <f>IF(DAY(MaySun1)=1,IF(AND(YEAR(MaySun1+10)=CalendarYear,MONTH(MaySun1+10)=5),MaySun1+10,""),IF(AND(YEAR(MaySun1+17)=CalendarYear,MONTH(MaySun1+17)=5),MaySun1+17,""))</f>
        <v>43963</v>
      </c>
      <c r="E18" s="12">
        <f>IF(DAY(MaySun1)=1,IF(AND(YEAR(MaySun1+11)=CalendarYear,MONTH(MaySun1+11)=5),MaySun1+11,""),IF(AND(YEAR(MaySun1+18)=CalendarYear,MONTH(MaySun1+18)=5),MaySun1+18,""))</f>
        <v>43964</v>
      </c>
      <c r="F18" s="15">
        <f>IF(DAY(MaySun1)=1,IF(AND(YEAR(MaySun1+12)=CalendarYear,MONTH(MaySun1+12)=5),MaySun1+12,""),IF(AND(YEAR(MaySun1+19)=CalendarYear,MONTH(MaySun1+19)=5),MaySun1+19,""))</f>
        <v>43965</v>
      </c>
      <c r="G18" s="15">
        <f>IF(DAY(MaySun1)=1,IF(AND(YEAR(MaySun1+13)=CalendarYear,MONTH(MaySun1+13)=5),MaySun1+13,""),IF(AND(YEAR(MaySun1+20)=CalendarYear,MONTH(MaySun1+20)=5),MaySun1+20,""))</f>
        <v>43966</v>
      </c>
      <c r="H18" s="13">
        <f>IF(DAY(MaySun1)=1,IF(AND(YEAR(MaySun1+14)=CalendarYear,MONTH(MaySun1+14)=5),MaySun1+14,""),IF(AND(YEAR(MaySun1+21)=CalendarYear,MONTH(MaySun1+21)=5),MaySun1+21,""))</f>
        <v>43967</v>
      </c>
      <c r="J18" s="13">
        <f>IF(DAY(JunSun1)=1,IF(AND(YEAR(JunSun1+8)=CalendarYear,MONTH(JunSun1+8)=6),JunSun1+8,""),IF(AND(YEAR(JunSun1+15)=CalendarYear,MONTH(JunSun1+15)=6),JunSun1+15,""))</f>
        <v>43996</v>
      </c>
      <c r="K18" s="13">
        <f>IF(DAY(JunSun1)=1,IF(AND(YEAR(JunSun1+9)=CalendarYear,MONTH(JunSun1+9)=6),JunSun1+9,""),IF(AND(YEAR(JunSun1+16)=CalendarYear,MONTH(JunSun1+16)=6),JunSun1+16,""))</f>
        <v>43997</v>
      </c>
      <c r="L18" s="12">
        <f>IF(DAY(JunSun1)=1,IF(AND(YEAR(JunSun1+10)=CalendarYear,MONTH(JunSun1+10)=6),JunSun1+10,""),IF(AND(YEAR(JunSun1+17)=CalendarYear,MONTH(JunSun1+17)=6),JunSun1+17,""))</f>
        <v>43998</v>
      </c>
      <c r="M18" s="12">
        <f>IF(DAY(JunSun1)=1,IF(AND(YEAR(JunSun1+11)=CalendarYear,MONTH(JunSun1+11)=6),JunSun1+11,""),IF(AND(YEAR(JunSun1+18)=CalendarYear,MONTH(JunSun1+18)=6),JunSun1+18,""))</f>
        <v>43999</v>
      </c>
      <c r="N18" s="15">
        <f>IF(DAY(JunSun1)=1,IF(AND(YEAR(JunSun1+12)=CalendarYear,MONTH(JunSun1+12)=6),JunSun1+12,""),IF(AND(YEAR(JunSun1+19)=CalendarYear,MONTH(JunSun1+19)=6),JunSun1+19,""))</f>
        <v>44000</v>
      </c>
      <c r="O18" s="15">
        <f>IF(DAY(JunSun1)=1,IF(AND(YEAR(JunSun1+13)=CalendarYear,MONTH(JunSun1+13)=6),JunSun1+13,""),IF(AND(YEAR(JunSun1+20)=CalendarYear,MONTH(JunSun1+20)=6),JunSun1+20,""))</f>
        <v>44001</v>
      </c>
      <c r="P18" s="13">
        <f>IF(DAY(JunSun1)=1,IF(AND(YEAR(JunSun1+14)=CalendarYear,MONTH(JunSun1+14)=6),JunSun1+14,""),IF(AND(YEAR(JunSun1+21)=CalendarYear,MONTH(JunSun1+21)=6),JunSun1+21,""))</f>
        <v>44002</v>
      </c>
      <c r="R18" s="13">
        <f>IF(DAY(JulSun1)=1,IF(AND(YEAR(JulSun1+8)=CalendarYear,MONTH(JulSun1+8)=7),JulSun1+8,""),IF(AND(YEAR(JulSun1+15)=CalendarYear,MONTH(JulSun1+15)=7),JulSun1+15,""))</f>
        <v>44024</v>
      </c>
      <c r="S18" s="13">
        <f>IF(DAY(JulSun1)=1,IF(AND(YEAR(JulSun1+9)=CalendarYear,MONTH(JulSun1+9)=7),JulSun1+9,""),IF(AND(YEAR(JulSun1+16)=CalendarYear,MONTH(JulSun1+16)=7),JulSun1+16,""))</f>
        <v>44025</v>
      </c>
      <c r="T18" s="12">
        <f>IF(DAY(JulSun1)=1,IF(AND(YEAR(JulSun1+10)=CalendarYear,MONTH(JulSun1+10)=7),JulSun1+10,""),IF(AND(YEAR(JulSun1+17)=CalendarYear,MONTH(JulSun1+17)=7),JulSun1+17,""))</f>
        <v>44026</v>
      </c>
      <c r="U18" s="12">
        <f>IF(DAY(JulSun1)=1,IF(AND(YEAR(JulSun1+11)=CalendarYear,MONTH(JulSun1+11)=7),JulSun1+11,""),IF(AND(YEAR(JulSun1+18)=CalendarYear,MONTH(JulSun1+18)=7),JulSun1+18,""))</f>
        <v>44027</v>
      </c>
      <c r="V18" s="15">
        <f>IF(DAY(JulSun1)=1,IF(AND(YEAR(JulSun1+12)=CalendarYear,MONTH(JulSun1+12)=7),JulSun1+12,""),IF(AND(YEAR(JulSun1+19)=CalendarYear,MONTH(JulSun1+19)=7),JulSun1+19,""))</f>
        <v>44028</v>
      </c>
      <c r="W18" s="15">
        <f>IF(DAY(JulSun1)=1,IF(AND(YEAR(JulSun1+13)=CalendarYear,MONTH(JulSun1+13)=7),JulSun1+13,""),IF(AND(YEAR(JulSun1+20)=CalendarYear,MONTH(JulSun1+20)=7),JulSun1+20,""))</f>
        <v>44029</v>
      </c>
      <c r="X18" s="13">
        <f>IF(DAY(JulSun1)=1,IF(AND(YEAR(JulSun1+14)=CalendarYear,MONTH(JulSun1+14)=7),JulSun1+14,""),IF(AND(YEAR(JulSun1+21)=CalendarYear,MONTH(JulSun1+21)=7),JulSun1+21,""))</f>
        <v>44030</v>
      </c>
      <c r="Z18" s="13">
        <f>IF(DAY(AugSun1)=1,IF(AND(YEAR(AugSun1+8)=CalendarYear,MONTH(AugSun1+8)=8),AugSun1+8,""),IF(AND(YEAR(AugSun1+15)=CalendarYear,MONTH(AugSun1+15)=8),AugSun1+15,""))</f>
        <v>44052</v>
      </c>
      <c r="AA18" s="13">
        <f>IF(DAY(AugSun1)=1,IF(AND(YEAR(AugSun1+9)=CalendarYear,MONTH(AugSun1+9)=8),AugSun1+9,""),IF(AND(YEAR(AugSun1+16)=CalendarYear,MONTH(AugSun1+16)=8),AugSun1+16,""))</f>
        <v>44053</v>
      </c>
      <c r="AB18" s="12">
        <f>IF(DAY(AugSun1)=1,IF(AND(YEAR(AugSun1+10)=CalendarYear,MONTH(AugSun1+10)=8),AugSun1+10,""),IF(AND(YEAR(AugSun1+17)=CalendarYear,MONTH(AugSun1+17)=8),AugSun1+17,""))</f>
        <v>44054</v>
      </c>
      <c r="AC18" s="12">
        <f>IF(DAY(AugSun1)=1,IF(AND(YEAR(AugSun1+11)=CalendarYear,MONTH(AugSun1+11)=8),AugSun1+11,""),IF(AND(YEAR(AugSun1+18)=CalendarYear,MONTH(AugSun1+18)=8),AugSun1+18,""))</f>
        <v>44055</v>
      </c>
      <c r="AD18" s="15">
        <f>IF(DAY(AugSun1)=1,IF(AND(YEAR(AugSun1+12)=CalendarYear,MONTH(AugSun1+12)=8),AugSun1+12,""),IF(AND(YEAR(AugSun1+19)=CalendarYear,MONTH(AugSun1+19)=8),AugSun1+19,""))</f>
        <v>44056</v>
      </c>
      <c r="AE18" s="15">
        <f>IF(DAY(AugSun1)=1,IF(AND(YEAR(AugSun1+13)=CalendarYear,MONTH(AugSun1+13)=8),AugSun1+13,""),IF(AND(YEAR(AugSun1+20)=CalendarYear,MONTH(AugSun1+20)=8),AugSun1+20,""))</f>
        <v>44057</v>
      </c>
      <c r="AF18" s="13">
        <f>IF(DAY(AugSun1)=1,IF(AND(YEAR(AugSun1+14)=CalendarYear,MONTH(AugSun1+14)=8),AugSun1+14,""),IF(AND(YEAR(AugSun1+21)=CalendarYear,MONTH(AugSun1+21)=8),AugSun1+21,""))</f>
        <v>44058</v>
      </c>
    </row>
    <row r="19" spans="2:32" s="8" customFormat="1" ht="26.1" customHeight="1" x14ac:dyDescent="0.3">
      <c r="B19" s="14">
        <f>IF(DAY(MaySun1)=1,IF(AND(YEAR(MaySun1+15)=CalendarYear,MONTH(MaySun1+15)=5),MaySun1+15,""),IF(AND(YEAR(MaySun1+22)=CalendarYear,MONTH(MaySun1+22)=5),MaySun1+22,""))</f>
        <v>43968</v>
      </c>
      <c r="C19" s="14">
        <f>IF(DAY(MaySun1)=1,IF(AND(YEAR(MaySun1+16)=CalendarYear,MONTH(MaySun1+16)=5),MaySun1+16,""),IF(AND(YEAR(MaySun1+23)=CalendarYear,MONTH(MaySun1+23)=5),MaySun1+23,""))</f>
        <v>43969</v>
      </c>
      <c r="D19" s="14">
        <f>IF(DAY(MaySun1)=1,IF(AND(YEAR(MaySun1+17)=CalendarYear,MONTH(MaySun1+17)=5),MaySun1+17,""),IF(AND(YEAR(MaySun1+24)=CalendarYear,MONTH(MaySun1+24)=5),MaySun1+24,""))</f>
        <v>43970</v>
      </c>
      <c r="E19" s="13">
        <f>IF(DAY(MaySun1)=1,IF(AND(YEAR(MaySun1+18)=CalendarYear,MONTH(MaySun1+18)=5),MaySun1+18,""),IF(AND(YEAR(MaySun1+25)=CalendarYear,MONTH(MaySun1+25)=5),MaySun1+25,""))</f>
        <v>43971</v>
      </c>
      <c r="F19" s="16">
        <f>IF(DAY(MaySun1)=1,IF(AND(YEAR(MaySun1+19)=CalendarYear,MONTH(MaySun1+19)=5),MaySun1+19,""),IF(AND(YEAR(MaySun1+26)=CalendarYear,MONTH(MaySun1+26)=5),MaySun1+26,""))</f>
        <v>43972</v>
      </c>
      <c r="G19" s="13">
        <f>IF(DAY(MaySun1)=1,IF(AND(YEAR(MaySun1+20)=CalendarYear,MONTH(MaySun1+20)=5),MaySun1+20,""),IF(AND(YEAR(MaySun1+27)=CalendarYear,MONTH(MaySun1+27)=5),MaySun1+27,""))</f>
        <v>43973</v>
      </c>
      <c r="H19" s="13">
        <f>IF(DAY(MaySun1)=1,IF(AND(YEAR(MaySun1+21)=CalendarYear,MONTH(MaySun1+21)=5),MaySun1+21,""),IF(AND(YEAR(MaySun1+28)=CalendarYear,MONTH(MaySun1+28)=5),MaySun1+28,""))</f>
        <v>43974</v>
      </c>
      <c r="J19" s="14">
        <f>IF(DAY(JunSun1)=1,IF(AND(YEAR(JunSun1+15)=CalendarYear,MONTH(JunSun1+15)=6),JunSun1+15,""),IF(AND(YEAR(JunSun1+22)=CalendarYear,MONTH(JunSun1+22)=6),JunSun1+22,""))</f>
        <v>44003</v>
      </c>
      <c r="K19" s="14">
        <f>IF(DAY(JunSun1)=1,IF(AND(YEAR(JunSun1+16)=CalendarYear,MONTH(JunSun1+16)=6),JunSun1+16,""),IF(AND(YEAR(JunSun1+23)=CalendarYear,MONTH(JunSun1+23)=6),JunSun1+23,""))</f>
        <v>44004</v>
      </c>
      <c r="L19" s="14">
        <f>IF(DAY(JunSun1)=1,IF(AND(YEAR(JunSun1+17)=CalendarYear,MONTH(JunSun1+17)=6),JunSun1+17,""),IF(AND(YEAR(JunSun1+24)=CalendarYear,MONTH(JunSun1+24)=6),JunSun1+24,""))</f>
        <v>44005</v>
      </c>
      <c r="M19" s="13">
        <f>IF(DAY(JunSun1)=1,IF(AND(YEAR(JunSun1+18)=CalendarYear,MONTH(JunSun1+18)=6),JunSun1+18,""),IF(AND(YEAR(JunSun1+25)=CalendarYear,MONTH(JunSun1+25)=6),JunSun1+25,""))</f>
        <v>44006</v>
      </c>
      <c r="N19" s="16">
        <f>IF(DAY(JunSun1)=1,IF(AND(YEAR(JunSun1+19)=CalendarYear,MONTH(JunSun1+19)=6),JunSun1+19,""),IF(AND(YEAR(JunSun1+26)=CalendarYear,MONTH(JunSun1+26)=6),JunSun1+26,""))</f>
        <v>44007</v>
      </c>
      <c r="O19" s="13">
        <f>IF(DAY(JunSun1)=1,IF(AND(YEAR(JunSun1+20)=CalendarYear,MONTH(JunSun1+20)=6),JunSun1+20,""),IF(AND(YEAR(JunSun1+27)=CalendarYear,MONTH(JunSun1+27)=6),JunSun1+27,""))</f>
        <v>44008</v>
      </c>
      <c r="P19" s="13">
        <f>IF(DAY(JunSun1)=1,IF(AND(YEAR(JunSun1+21)=CalendarYear,MONTH(JunSun1+21)=6),JunSun1+21,""),IF(AND(YEAR(JunSun1+28)=CalendarYear,MONTH(JunSun1+28)=6),JunSun1+28,""))</f>
        <v>44009</v>
      </c>
      <c r="R19" s="14">
        <f>IF(DAY(JulSun1)=1,IF(AND(YEAR(JulSun1+15)=CalendarYear,MONTH(JulSun1+15)=7),JulSun1+15,""),IF(AND(YEAR(JulSun1+22)=CalendarYear,MONTH(JulSun1+22)=7),JulSun1+22,""))</f>
        <v>44031</v>
      </c>
      <c r="S19" s="14">
        <f>IF(DAY(JulSun1)=1,IF(AND(YEAR(JulSun1+16)=CalendarYear,MONTH(JulSun1+16)=7),JulSun1+16,""),IF(AND(YEAR(JulSun1+23)=CalendarYear,MONTH(JulSun1+23)=7),JulSun1+23,""))</f>
        <v>44032</v>
      </c>
      <c r="T19" s="14">
        <f>IF(DAY(JulSun1)=1,IF(AND(YEAR(JulSun1+17)=CalendarYear,MONTH(JulSun1+17)=7),JulSun1+17,""),IF(AND(YEAR(JulSun1+24)=CalendarYear,MONTH(JulSun1+24)=7),JulSun1+24,""))</f>
        <v>44033</v>
      </c>
      <c r="U19" s="13">
        <f>IF(DAY(JulSun1)=1,IF(AND(YEAR(JulSun1+18)=CalendarYear,MONTH(JulSun1+18)=7),JulSun1+18,""),IF(AND(YEAR(JulSun1+25)=CalendarYear,MONTH(JulSun1+25)=7),JulSun1+25,""))</f>
        <v>44034</v>
      </c>
      <c r="V19" s="16">
        <f>IF(DAY(JulSun1)=1,IF(AND(YEAR(JulSun1+19)=CalendarYear,MONTH(JulSun1+19)=7),JulSun1+19,""),IF(AND(YEAR(JulSun1+26)=CalendarYear,MONTH(JulSun1+26)=7),JulSun1+26,""))</f>
        <v>44035</v>
      </c>
      <c r="W19" s="13">
        <f>IF(DAY(JulSun1)=1,IF(AND(YEAR(JulSun1+20)=CalendarYear,MONTH(JulSun1+20)=7),JulSun1+20,""),IF(AND(YEAR(JulSun1+27)=CalendarYear,MONTH(JulSun1+27)=7),JulSun1+27,""))</f>
        <v>44036</v>
      </c>
      <c r="X19" s="13">
        <f>IF(DAY(JulSun1)=1,IF(AND(YEAR(JulSun1+21)=CalendarYear,MONTH(JulSun1+21)=7),JulSun1+21,""),IF(AND(YEAR(JulSun1+28)=CalendarYear,MONTH(JulSun1+28)=7),JulSun1+28,""))</f>
        <v>44037</v>
      </c>
      <c r="Z19" s="14">
        <f>IF(DAY(AugSun1)=1,IF(AND(YEAR(AugSun1+15)=CalendarYear,MONTH(AugSun1+15)=8),AugSun1+15,""),IF(AND(YEAR(AugSun1+22)=CalendarYear,MONTH(AugSun1+22)=8),AugSun1+22,""))</f>
        <v>44059</v>
      </c>
      <c r="AA19" s="14">
        <f>IF(DAY(AugSun1)=1,IF(AND(YEAR(AugSun1+16)=CalendarYear,MONTH(AugSun1+16)=8),AugSun1+16,""),IF(AND(YEAR(AugSun1+23)=CalendarYear,MONTH(AugSun1+23)=8),AugSun1+23,""))</f>
        <v>44060</v>
      </c>
      <c r="AB19" s="14">
        <f>IF(DAY(AugSun1)=1,IF(AND(YEAR(AugSun1+17)=CalendarYear,MONTH(AugSun1+17)=8),AugSun1+17,""),IF(AND(YEAR(AugSun1+24)=CalendarYear,MONTH(AugSun1+24)=8),AugSun1+24,""))</f>
        <v>44061</v>
      </c>
      <c r="AC19" s="13">
        <f>IF(DAY(AugSun1)=1,IF(AND(YEAR(AugSun1+18)=CalendarYear,MONTH(AugSun1+18)=8),AugSun1+18,""),IF(AND(YEAR(AugSun1+25)=CalendarYear,MONTH(AugSun1+25)=8),AugSun1+25,""))</f>
        <v>44062</v>
      </c>
      <c r="AD19" s="16">
        <f>IF(DAY(AugSun1)=1,IF(AND(YEAR(AugSun1+19)=CalendarYear,MONTH(AugSun1+19)=8),AugSun1+19,""),IF(AND(YEAR(AugSun1+26)=CalendarYear,MONTH(AugSun1+26)=8),AugSun1+26,""))</f>
        <v>44063</v>
      </c>
      <c r="AE19" s="13">
        <f>IF(DAY(AugSun1)=1,IF(AND(YEAR(AugSun1+20)=CalendarYear,MONTH(AugSun1+20)=8),AugSun1+20,""),IF(AND(YEAR(AugSun1+27)=CalendarYear,MONTH(AugSun1+27)=8),AugSun1+27,""))</f>
        <v>44064</v>
      </c>
      <c r="AF19" s="13">
        <f>IF(DAY(AugSun1)=1,IF(AND(YEAR(AugSun1+21)=CalendarYear,MONTH(AugSun1+21)=8),AugSun1+21,""),IF(AND(YEAR(AugSun1+28)=CalendarYear,MONTH(AugSun1+28)=8),AugSun1+28,""))</f>
        <v>44065</v>
      </c>
    </row>
    <row r="20" spans="2:32" s="8" customFormat="1" ht="26.1" customHeight="1" x14ac:dyDescent="0.3">
      <c r="B20" s="12">
        <f>IF(DAY(MaySun1)=1,IF(AND(YEAR(MaySun1+22)=CalendarYear,MONTH(MaySun1+22)=5),MaySun1+22,""),IF(AND(YEAR(MaySun1+29)=CalendarYear,MONTH(MaySun1+29)=5),MaySun1+29,""))</f>
        <v>43975</v>
      </c>
      <c r="C20" s="12">
        <f>IF(DAY(MaySun1)=1,IF(AND(YEAR(MaySun1+23)=CalendarYear,MONTH(MaySun1+23)=5),MaySun1+23,""),IF(AND(YEAR(MaySun1+30)=CalendarYear,MONTH(MaySun1+30)=5),MaySun1+30,""))</f>
        <v>43976</v>
      </c>
      <c r="D20" s="17">
        <f>IF(DAY(MaySun1)=1,IF(AND(YEAR(MaySun1+24)=CalendarYear,MONTH(MaySun1+24)=5),MaySun1+24,""),IF(AND(YEAR(MaySun1+31)=CalendarYear,MONTH(MaySun1+31)=5),MaySun1+31,""))</f>
        <v>43977</v>
      </c>
      <c r="E20" s="17">
        <f>IF(DAY(MaySun1)=1,IF(AND(YEAR(MaySun1+25)=CalendarYear,MONTH(MaySun1+25)=5),MaySun1+25,""),IF(AND(YEAR(MaySun1+32)=CalendarYear,MONTH(MaySun1+32)=5),MaySun1+32,""))</f>
        <v>43978</v>
      </c>
      <c r="F20" s="17">
        <f>IF(DAY(MaySun1)=1,IF(AND(YEAR(MaySun1+26)=CalendarYear,MONTH(MaySun1+26)=5),MaySun1+26,""),IF(AND(YEAR(MaySun1+33)=CalendarYear,MONTH(MaySun1+33)=5),MaySun1+33,""))</f>
        <v>43979</v>
      </c>
      <c r="G20" s="18">
        <f>IF(DAY(MaySun1)=1,IF(AND(YEAR(MaySun1+27)=CalendarYear,MONTH(MaySun1+27)=5),MaySun1+27,""),IF(AND(YEAR(MaySun1+34)=CalendarYear,MONTH(MaySun1+34)=5),MaySun1+34,""))</f>
        <v>43980</v>
      </c>
      <c r="H20" s="18">
        <f>IF(DAY(MaySun1)=1,IF(AND(YEAR(MaySun1+28)=CalendarYear,MONTH(MaySun1+28)=5),MaySun1+28,""),IF(AND(YEAR(MaySun1+35)=CalendarYear,MONTH(MaySun1+35)=5),MaySun1+35,""))</f>
        <v>43981</v>
      </c>
      <c r="J20" s="12">
        <f>IF(DAY(JunSun1)=1,IF(AND(YEAR(JunSun1+22)=CalendarYear,MONTH(JunSun1+22)=6),JunSun1+22,""),IF(AND(YEAR(JunSun1+29)=CalendarYear,MONTH(JunSun1+29)=6),JunSun1+29,""))</f>
        <v>44010</v>
      </c>
      <c r="K20" s="12">
        <f>IF(DAY(JunSun1)=1,IF(AND(YEAR(JunSun1+23)=CalendarYear,MONTH(JunSun1+23)=6),JunSun1+23,""),IF(AND(YEAR(JunSun1+30)=CalendarYear,MONTH(JunSun1+30)=6),JunSun1+30,""))</f>
        <v>44011</v>
      </c>
      <c r="L20" s="17">
        <f>IF(DAY(JunSun1)=1,IF(AND(YEAR(JunSun1+24)=CalendarYear,MONTH(JunSun1+24)=6),JunSun1+24,""),IF(AND(YEAR(JunSun1+31)=CalendarYear,MONTH(JunSun1+31)=6),JunSun1+31,""))</f>
        <v>44012</v>
      </c>
      <c r="M20" s="17" t="str">
        <f>IF(DAY(JunSun1)=1,IF(AND(YEAR(JunSun1+25)=CalendarYear,MONTH(JunSun1+25)=6),JunSun1+25,""),IF(AND(YEAR(JunSun1+32)=CalendarYear,MONTH(JunSun1+32)=6),JunSun1+32,""))</f>
        <v/>
      </c>
      <c r="N20" s="17" t="str">
        <f>IF(DAY(JunSun1)=1,IF(AND(YEAR(JunSun1+26)=CalendarYear,MONTH(JunSun1+26)=6),JunSun1+26,""),IF(AND(YEAR(JunSun1+33)=CalendarYear,MONTH(JunSun1+33)=6),JunSun1+33,""))</f>
        <v/>
      </c>
      <c r="O20" s="18" t="str">
        <f>IF(DAY(JunSun1)=1,IF(AND(YEAR(JunSun1+27)=CalendarYear,MONTH(JunSun1+27)=6),JunSun1+27,""),IF(AND(YEAR(JunSun1+34)=CalendarYear,MONTH(JunSun1+34)=6),JunSun1+34,""))</f>
        <v/>
      </c>
      <c r="P20" s="18" t="str">
        <f>IF(DAY(JunSun1)=1,IF(AND(YEAR(JunSun1+28)=CalendarYear,MONTH(JunSun1+28)=6),JunSun1+28,""),IF(AND(YEAR(JunSun1+35)=CalendarYear,MONTH(JunSun1+35)=6),JunSun1+35,""))</f>
        <v/>
      </c>
      <c r="R20" s="12">
        <f>IF(DAY(JulSun1)=1,IF(AND(YEAR(JulSun1+22)=CalendarYear,MONTH(JulSun1+22)=7),JulSun1+22,""),IF(AND(YEAR(JulSun1+29)=CalendarYear,MONTH(JulSun1+29)=7),JulSun1+29,""))</f>
        <v>44038</v>
      </c>
      <c r="S20" s="12">
        <f>IF(DAY(JulSun1)=1,IF(AND(YEAR(JulSun1+23)=CalendarYear,MONTH(JulSun1+23)=7),JulSun1+23,""),IF(AND(YEAR(JulSun1+30)=CalendarYear,MONTH(JulSun1+30)=7),JulSun1+30,""))</f>
        <v>44039</v>
      </c>
      <c r="T20" s="17">
        <f>IF(DAY(JulSun1)=1,IF(AND(YEAR(JulSun1+24)=CalendarYear,MONTH(JulSun1+24)=7),JulSun1+24,""),IF(AND(YEAR(JulSun1+31)=CalendarYear,MONTH(JulSun1+31)=7),JulSun1+31,""))</f>
        <v>44040</v>
      </c>
      <c r="U20" s="17">
        <f>IF(DAY(JulSun1)=1,IF(AND(YEAR(JulSun1+25)=CalendarYear,MONTH(JulSun1+25)=7),JulSun1+25,""),IF(AND(YEAR(JulSun1+32)=CalendarYear,MONTH(JulSun1+32)=7),JulSun1+32,""))</f>
        <v>44041</v>
      </c>
      <c r="V20" s="17">
        <f>IF(DAY(JulSun1)=1,IF(AND(YEAR(JulSun1+26)=CalendarYear,MONTH(JulSun1+26)=7),JulSun1+26,""),IF(AND(YEAR(JulSun1+33)=CalendarYear,MONTH(JulSun1+33)=7),JulSun1+33,""))</f>
        <v>44042</v>
      </c>
      <c r="W20" s="18">
        <f>IF(DAY(JulSun1)=1,IF(AND(YEAR(JulSun1+27)=CalendarYear,MONTH(JulSun1+27)=7),JulSun1+27,""),IF(AND(YEAR(JulSun1+34)=CalendarYear,MONTH(JulSun1+34)=7),JulSun1+34,""))</f>
        <v>44043</v>
      </c>
      <c r="X20" s="18" t="str">
        <f>IF(DAY(JulSun1)=1,IF(AND(YEAR(JulSun1+28)=CalendarYear,MONTH(JulSun1+28)=7),JulSun1+28,""),IF(AND(YEAR(JulSun1+35)=CalendarYear,MONTH(JulSun1+35)=7),JulSun1+35,""))</f>
        <v/>
      </c>
      <c r="Z20" s="12">
        <f>IF(DAY(AugSun1)=1,IF(AND(YEAR(AugSun1+22)=CalendarYear,MONTH(AugSun1+22)=8),AugSun1+22,""),IF(AND(YEAR(AugSun1+29)=CalendarYear,MONTH(AugSun1+29)=8),AugSun1+29,""))</f>
        <v>44066</v>
      </c>
      <c r="AA20" s="12">
        <f>IF(DAY(AugSun1)=1,IF(AND(YEAR(AugSun1+23)=CalendarYear,MONTH(AugSun1+23)=8),AugSun1+23,""),IF(AND(YEAR(AugSun1+30)=CalendarYear,MONTH(AugSun1+30)=8),AugSun1+30,""))</f>
        <v>44067</v>
      </c>
      <c r="AB20" s="17">
        <f>IF(DAY(AugSun1)=1,IF(AND(YEAR(AugSun1+24)=CalendarYear,MONTH(AugSun1+24)=8),AugSun1+24,""),IF(AND(YEAR(AugSun1+31)=CalendarYear,MONTH(AugSun1+31)=8),AugSun1+31,""))</f>
        <v>44068</v>
      </c>
      <c r="AC20" s="17">
        <f>IF(DAY(AugSun1)=1,IF(AND(YEAR(AugSun1+25)=CalendarYear,MONTH(AugSun1+25)=8),AugSun1+25,""),IF(AND(YEAR(AugSun1+32)=CalendarYear,MONTH(AugSun1+32)=8),AugSun1+32,""))</f>
        <v>44069</v>
      </c>
      <c r="AD20" s="17">
        <f>IF(DAY(AugSun1)=1,IF(AND(YEAR(AugSun1+26)=CalendarYear,MONTH(AugSun1+26)=8),AugSun1+26,""),IF(AND(YEAR(AugSun1+33)=CalendarYear,MONTH(AugSun1+33)=8),AugSun1+33,""))</f>
        <v>44070</v>
      </c>
      <c r="AE20" s="18">
        <f>IF(DAY(AugSun1)=1,IF(AND(YEAR(AugSun1+27)=CalendarYear,MONTH(AugSun1+27)=8),AugSun1+27,""),IF(AND(YEAR(AugSun1+34)=CalendarYear,MONTH(AugSun1+34)=8),AugSun1+34,""))</f>
        <v>44071</v>
      </c>
      <c r="AF20" s="18">
        <f>IF(DAY(AugSun1)=1,IF(AND(YEAR(AugSun1+28)=CalendarYear,MONTH(AugSun1+28)=8),AugSun1+28,""),IF(AND(YEAR(AugSun1+35)=CalendarYear,MONTH(AugSun1+35)=8),AugSun1+35,""))</f>
        <v>44072</v>
      </c>
    </row>
    <row r="21" spans="2:32" s="8" customFormat="1" ht="26.1" customHeight="1" x14ac:dyDescent="0.3">
      <c r="B21" s="12">
        <f>IF(DAY(MaySun1)=1,IF(AND(YEAR(MaySun1+29)=CalendarYear,MONTH(MaySun1+29)=5),MaySun1+29,""),IF(AND(YEAR(MaySun1+36)=CalendarYear,MONTH(MaySun1+36)=5),MaySun1+36,""))</f>
        <v>43982</v>
      </c>
      <c r="C21" s="12" t="str">
        <f>IF(DAY(MaySun1)=1,IF(AND(YEAR(MaySun1+30)=CalendarYear,MONTH(MaySun1+30)=5),MaySun1+30,""),IF(AND(YEAR(MaySun1+37)=CalendarYear,MONTH(MaySun1+37)=5),MaySun1+37,""))</f>
        <v/>
      </c>
      <c r="D21" s="17" t="str">
        <f>IF(DAY(MaySun1)=1,IF(AND(YEAR(MaySun1+31)=CalendarYear,MONTH(MaySun1+31)=5),MaySun1+31,""),IF(AND(YEAR(MaySun1+38)=CalendarYear,MONTH(MaySun1+38)=5),MaySun1+38,""))</f>
        <v/>
      </c>
      <c r="E21" s="17" t="str">
        <f>IF(DAY(MaySun1)=1,IF(AND(YEAR(MaySun1+32)=CalendarYear,MONTH(MaySun1+32)=5),MaySun1+32,""),IF(AND(YEAR(MaySun1+39)=CalendarYear,MONTH(MaySun1+39)=5),MaySun1+39,""))</f>
        <v/>
      </c>
      <c r="F21" s="17" t="str">
        <f>IF(DAY(MaySun1)=1,IF(AND(YEAR(MaySun1+33)=CalendarYear,MONTH(MaySun1+33)=5),MaySun1+33,""),IF(AND(YEAR(MaySun1+40)=CalendarYear,MONTH(MaySun1+40)=5),MaySun1+40,""))</f>
        <v/>
      </c>
      <c r="G21" s="18" t="str">
        <f>IF(DAY(MaySun1)=1,IF(AND(YEAR(MaySun1+34)=CalendarYear,MONTH(MaySun1+34)=5),MaySun1+34,""),IF(AND(YEAR(MaySun1+41)=CalendarYear,MONTH(MaySun1+41)=5),MaySun1+41,""))</f>
        <v/>
      </c>
      <c r="H21" s="18" t="str">
        <f>IF(DAY(MaySun1)=1,IF(AND(YEAR(MaySun1+35)=CalendarYear,MONTH(MaySun1+35)=5),MaySun1+35,""),IF(AND(YEAR(MaySun1+42)=CalendarYear,MONTH(MaySun1+42)=5),MaySun1+42,""))</f>
        <v/>
      </c>
      <c r="J21" s="12" t="str">
        <f>IF(DAY(JunSun1)=1,IF(AND(YEAR(JunSun1+29)=CalendarYear,MONTH(JunSun1+29)=6),JunSun1+29,""),IF(AND(YEAR(JunSun1+36)=CalendarYear,MONTH(JunSun1+36)=6),JunSun1+36,""))</f>
        <v/>
      </c>
      <c r="K21" s="12" t="str">
        <f>IF(DAY(JunSun1)=1,IF(AND(YEAR(JunSun1+30)=CalendarYear,MONTH(JunSun1+30)=6),JunSun1+30,""),IF(AND(YEAR(JunSun1+37)=CalendarYear,MONTH(JunSun1+37)=6),JunSun1+37,""))</f>
        <v/>
      </c>
      <c r="L21" s="17" t="str">
        <f>IF(DAY(JunSun1)=1,IF(AND(YEAR(JunSun1+31)=CalendarYear,MONTH(JunSun1+31)=6),JunSun1+31,""),IF(AND(YEAR(JunSun1+38)=CalendarYear,MONTH(JunSun1+38)=6),JunSun1+38,""))</f>
        <v/>
      </c>
      <c r="M21" s="17" t="str">
        <f>IF(DAY(JunSun1)=1,IF(AND(YEAR(JunSun1+32)=CalendarYear,MONTH(JunSun1+32)=6),JunSun1+32,""),IF(AND(YEAR(JunSun1+39)=CalendarYear,MONTH(JunSun1+39)=6),JunSun1+39,""))</f>
        <v/>
      </c>
      <c r="N21" s="17" t="str">
        <f>IF(DAY(JunSun1)=1,IF(AND(YEAR(JunSun1+33)=CalendarYear,MONTH(JunSun1+33)=6),JunSun1+33,""),IF(AND(YEAR(JunSun1+40)=CalendarYear,MONTH(JunSun1+40)=6),JunSun1+40,""))</f>
        <v/>
      </c>
      <c r="O21" s="18" t="str">
        <f>IF(DAY(JunSun1)=1,IF(AND(YEAR(JunSun1+34)=CalendarYear,MONTH(JunSun1+34)=6),JunSun1+34,""),IF(AND(YEAR(JunSun1+41)=CalendarYear,MONTH(JunSun1+41)=6),JunSun1+41,""))</f>
        <v/>
      </c>
      <c r="P21" s="18" t="str">
        <f>IF(DAY(JunSun1)=1,IF(AND(YEAR(JunSun1+35)=CalendarYear,MONTH(JunSun1+35)=6),JunSun1+35,""),IF(AND(YEAR(JunSun1+42)=CalendarYear,MONTH(JunSun1+42)=6),JunSun1+42,""))</f>
        <v/>
      </c>
      <c r="R21" s="12" t="str">
        <f>IF(DAY(JulSun1)=1,IF(AND(YEAR(JulSun1+29)=CalendarYear,MONTH(JulSun1+29)=7),JulSun1+29,""),IF(AND(YEAR(JulSun1+36)=CalendarYear,MONTH(JulSun1+36)=7),JulSun1+36,""))</f>
        <v/>
      </c>
      <c r="S21" s="12" t="str">
        <f>IF(DAY(JulSun1)=1,IF(AND(YEAR(JulSun1+30)=CalendarYear,MONTH(JulSun1+30)=7),JulSun1+30,""),IF(AND(YEAR(JulSun1+37)=CalendarYear,MONTH(JulSun1+37)=7),JulSun1+37,""))</f>
        <v/>
      </c>
      <c r="T21" s="17" t="str">
        <f>IF(DAY(JulSun1)=1,IF(AND(YEAR(JulSun1+31)=CalendarYear,MONTH(JulSun1+31)=7),JulSun1+31,""),IF(AND(YEAR(JulSun1+38)=CalendarYear,MONTH(JulSun1+38)=7),JulSun1+38,""))</f>
        <v/>
      </c>
      <c r="U21" s="17" t="str">
        <f>IF(DAY(JulSun1)=1,IF(AND(YEAR(JulSun1+32)=CalendarYear,MONTH(JulSun1+32)=7),JulSun1+32,""),IF(AND(YEAR(JulSun1+39)=CalendarYear,MONTH(JulSun1+39)=7),JulSun1+39,""))</f>
        <v/>
      </c>
      <c r="V21" s="17" t="str">
        <f>IF(DAY(JulSun1)=1,IF(AND(YEAR(JulSun1+33)=CalendarYear,MONTH(JulSun1+33)=7),JulSun1+33,""),IF(AND(YEAR(JulSun1+40)=CalendarYear,MONTH(JulSun1+40)=7),JulSun1+40,""))</f>
        <v/>
      </c>
      <c r="W21" s="18" t="str">
        <f>IF(DAY(JulSun1)=1,IF(AND(YEAR(JulSun1+34)=CalendarYear,MONTH(JulSun1+34)=7),JulSun1+34,""),IF(AND(YEAR(JulSun1+41)=CalendarYear,MONTH(JulSun1+41)=7),JulSun1+41,""))</f>
        <v/>
      </c>
      <c r="X21" s="18" t="str">
        <f>IF(DAY(JulSun1)=1,IF(AND(YEAR(JulSun1+35)=CalendarYear,MONTH(JulSun1+35)=7),JulSun1+35,""),IF(AND(YEAR(JulSun1+42)=CalendarYear,MONTH(JulSun1+42)=7),JulSun1+42,""))</f>
        <v/>
      </c>
      <c r="Z21" s="12">
        <f>IF(DAY(AugSun1)=1,IF(AND(YEAR(AugSun1+29)=CalendarYear,MONTH(AugSun1+29)=8),AugSun1+29,""),IF(AND(YEAR(AugSun1+36)=CalendarYear,MONTH(AugSun1+36)=8),AugSun1+36,""))</f>
        <v>44073</v>
      </c>
      <c r="AA21" s="12">
        <f>IF(DAY(AugSun1)=1,IF(AND(YEAR(AugSun1+30)=CalendarYear,MONTH(AugSun1+30)=8),AugSun1+30,""),IF(AND(YEAR(AugSun1+37)=CalendarYear,MONTH(AugSun1+37)=8),AugSun1+37,""))</f>
        <v>44074</v>
      </c>
      <c r="AB21" s="17" t="str">
        <f>IF(DAY(AugSun1)=1,IF(AND(YEAR(AugSun1+31)=CalendarYear,MONTH(AugSun1+31)=8),AugSun1+31,""),IF(AND(YEAR(AugSun1+38)=CalendarYear,MONTH(AugSun1+38)=8),AugSun1+38,""))</f>
        <v/>
      </c>
      <c r="AC21" s="17" t="str">
        <f>IF(DAY(AugSun1)=1,IF(AND(YEAR(AugSun1+32)=CalendarYear,MONTH(AugSun1+32)=8),AugSun1+32,""),IF(AND(YEAR(AugSun1+39)=CalendarYear,MONTH(AugSun1+39)=8),AugSun1+39,""))</f>
        <v/>
      </c>
      <c r="AD21" s="17" t="str">
        <f>IF(DAY(AugSun1)=1,IF(AND(YEAR(AugSun1+33)=CalendarYear,MONTH(AugSun1+33)=8),AugSun1+33,""),IF(AND(YEAR(AugSun1+40)=CalendarYear,MONTH(AugSun1+40)=8),AugSun1+40,""))</f>
        <v/>
      </c>
      <c r="AE21" s="18" t="str">
        <f>IF(DAY(AugSun1)=1,IF(AND(YEAR(AugSun1+34)=CalendarYear,MONTH(AugSun1+34)=8),AugSun1+34,""),IF(AND(YEAR(AugSun1+41)=CalendarYear,MONTH(AugSun1+41)=8),AugSun1+41,""))</f>
        <v/>
      </c>
      <c r="AF21" s="18" t="str">
        <f>IF(DAY(AugSun1)=1,IF(AND(YEAR(AugSun1+35)=CalendarYear,MONTH(AugSun1+35)=8),AugSun1+35,""),IF(AND(YEAR(AugSun1+42)=CalendarYear,MONTH(AugSun1+42)=8),AugSun1+42,""))</f>
        <v/>
      </c>
    </row>
    <row r="22" spans="2:32" s="7" customFormat="1" ht="18" customHeight="1" x14ac:dyDescent="0.3"/>
    <row r="23" spans="2:32" s="38" customFormat="1" ht="25.5" customHeight="1" x14ac:dyDescent="0.3">
      <c r="B23" s="54" t="s">
        <v>19</v>
      </c>
      <c r="C23" s="54"/>
      <c r="D23" s="54"/>
      <c r="E23" s="54"/>
      <c r="F23" s="54"/>
      <c r="G23" s="54"/>
      <c r="H23" s="54"/>
      <c r="J23" s="54" t="s">
        <v>20</v>
      </c>
      <c r="K23" s="54"/>
      <c r="L23" s="54"/>
      <c r="M23" s="54"/>
      <c r="N23" s="54"/>
      <c r="O23" s="54"/>
      <c r="P23" s="54"/>
      <c r="R23" s="54" t="s">
        <v>21</v>
      </c>
      <c r="S23" s="54"/>
      <c r="T23" s="54"/>
      <c r="U23" s="54"/>
      <c r="V23" s="54"/>
      <c r="W23" s="54"/>
      <c r="X23" s="54"/>
      <c r="Z23" s="54" t="s">
        <v>22</v>
      </c>
      <c r="AA23" s="54"/>
      <c r="AB23" s="54"/>
      <c r="AC23" s="54"/>
      <c r="AD23" s="54"/>
      <c r="AE23" s="54"/>
      <c r="AF23" s="54"/>
    </row>
    <row r="24" spans="2:32" s="6" customFormat="1" ht="26.1" customHeight="1" x14ac:dyDescent="0.25">
      <c r="B24" s="19" t="s">
        <v>0</v>
      </c>
      <c r="C24" s="20" t="s">
        <v>7</v>
      </c>
      <c r="D24" s="20" t="s">
        <v>8</v>
      </c>
      <c r="E24" s="20" t="s">
        <v>9</v>
      </c>
      <c r="F24" s="20" t="s">
        <v>10</v>
      </c>
      <c r="G24" s="20" t="s">
        <v>11</v>
      </c>
      <c r="H24" s="21" t="s">
        <v>1</v>
      </c>
      <c r="J24" s="19" t="s">
        <v>0</v>
      </c>
      <c r="K24" s="20" t="s">
        <v>7</v>
      </c>
      <c r="L24" s="20" t="s">
        <v>8</v>
      </c>
      <c r="M24" s="20" t="s">
        <v>9</v>
      </c>
      <c r="N24" s="20" t="s">
        <v>10</v>
      </c>
      <c r="O24" s="20" t="s">
        <v>11</v>
      </c>
      <c r="P24" s="21" t="s">
        <v>1</v>
      </c>
      <c r="R24" s="19" t="s">
        <v>0</v>
      </c>
      <c r="S24" s="20" t="s">
        <v>7</v>
      </c>
      <c r="T24" s="20" t="s">
        <v>8</v>
      </c>
      <c r="U24" s="20" t="s">
        <v>9</v>
      </c>
      <c r="V24" s="20" t="s">
        <v>10</v>
      </c>
      <c r="W24" s="20" t="s">
        <v>11</v>
      </c>
      <c r="X24" s="21" t="s">
        <v>1</v>
      </c>
      <c r="Z24" s="19" t="s">
        <v>0</v>
      </c>
      <c r="AA24" s="20" t="s">
        <v>7</v>
      </c>
      <c r="AB24" s="20" t="s">
        <v>8</v>
      </c>
      <c r="AC24" s="20" t="s">
        <v>9</v>
      </c>
      <c r="AD24" s="20" t="s">
        <v>10</v>
      </c>
      <c r="AE24" s="20" t="s">
        <v>11</v>
      </c>
      <c r="AF24" s="21" t="s">
        <v>1</v>
      </c>
    </row>
    <row r="25" spans="2:32" s="8" customFormat="1" ht="26.1" customHeight="1" x14ac:dyDescent="0.3">
      <c r="B25" s="9" t="str">
        <f>IF(DAY(SepSun1)=1,"",IF(AND(YEAR(SepSun1+1)=CalendarYear,MONTH(SepSun1+1)=9),SepSun1+1,""))</f>
        <v/>
      </c>
      <c r="C25" s="9" t="str">
        <f>IF(DAY(SepSun1)=1,"",IF(AND(YEAR(SepSun1+2)=CalendarYear,MONTH(SepSun1+2)=9),SepSun1+2,""))</f>
        <v/>
      </c>
      <c r="D25" s="10">
        <f>IF(DAY(SepSun1)=1,"",IF(AND(YEAR(SepSun1+3)=CalendarYear,MONTH(SepSun1+3)=9),SepSun1+3,""))</f>
        <v>44075</v>
      </c>
      <c r="E25" s="10">
        <f>IF(DAY(SepSun1)=1,"",IF(AND(YEAR(SepSun1+4)=CalendarYear,MONTH(SepSun1+4)=9),SepSun1+4,""))</f>
        <v>44076</v>
      </c>
      <c r="F25" s="10">
        <f>IF(DAY(SepSun1)=1,"",IF(AND(YEAR(SepSun1+5)=CalendarYear,MONTH(SepSun1+5)=9),SepSun1+5,""))</f>
        <v>44077</v>
      </c>
      <c r="G25" s="11">
        <f>IF(DAY(SepSun1)=1,"",IF(AND(YEAR(SepSun1+6)=CalendarYear,MONTH(SepSun1+6)=9),SepSun1+6,""))</f>
        <v>44078</v>
      </c>
      <c r="H25" s="11">
        <f>IF(DAY(SepSun1)=1,IF(AND(YEAR(SepSun1)=CalendarYear,MONTH(SepSun1)=9),SepSun1,""),IF(AND(YEAR(SepSun1+7)=CalendarYear,MONTH(SepSun1+7)=9),SepSun1+7,""))</f>
        <v>44079</v>
      </c>
      <c r="J25" s="9" t="str">
        <f>IF(DAY(OctSun1)=1,"",IF(AND(YEAR(OctSun1+1)=CalendarYear,MONTH(OctSun1+1)=10),OctSun1+1,""))</f>
        <v/>
      </c>
      <c r="K25" s="9" t="str">
        <f>IF(DAY(OctSun1)=1,"",IF(AND(YEAR(OctSun1+2)=CalendarYear,MONTH(OctSun1+2)=10),OctSun1+2,""))</f>
        <v/>
      </c>
      <c r="L25" s="10" t="str">
        <f>IF(DAY(OctSun1)=1,"",IF(AND(YEAR(OctSun1+3)=CalendarYear,MONTH(OctSun1+3)=10),OctSun1+3,""))</f>
        <v/>
      </c>
      <c r="M25" s="10" t="str">
        <f>IF(DAY(OctSun1)=1,"",IF(AND(YEAR(OctSun1+4)=CalendarYear,MONTH(OctSun1+4)=10),OctSun1+4,""))</f>
        <v/>
      </c>
      <c r="N25" s="10">
        <f>IF(DAY(OctSun1)=1,"",IF(AND(YEAR(OctSun1+5)=CalendarYear,MONTH(OctSun1+5)=10),OctSun1+5,""))</f>
        <v>44105</v>
      </c>
      <c r="O25" s="11">
        <f>IF(DAY(OctSun1)=1,"",IF(AND(YEAR(OctSun1+6)=CalendarYear,MONTH(OctSun1+6)=10),OctSun1+6,""))</f>
        <v>44106</v>
      </c>
      <c r="P25" s="11">
        <f>IF(DAY(OctSun1)=1,IF(AND(YEAR(OctSun1)=CalendarYear,MONTH(OctSun1)=10),OctSun1,""),IF(AND(YEAR(OctSun1+7)=CalendarYear,MONTH(OctSun1+7)=10),OctSun1+7,""))</f>
        <v>44107</v>
      </c>
      <c r="R25" s="9">
        <f>IF(DAY(NovSun1)=1,"",IF(AND(YEAR(NovSun1+1)=CalendarYear,MONTH(NovSun1+1)=11),NovSun1+1,""))</f>
        <v>44136</v>
      </c>
      <c r="S25" s="9">
        <f>IF(DAY(NovSun1)=1,"",IF(AND(YEAR(NovSun1+2)=CalendarYear,MONTH(NovSun1+2)=11),NovSun1+2,""))</f>
        <v>44137</v>
      </c>
      <c r="T25" s="10">
        <f>IF(DAY(NovSun1)=1,"",IF(AND(YEAR(NovSun1+3)=CalendarYear,MONTH(NovSun1+3)=11),NovSun1+3,""))</f>
        <v>44138</v>
      </c>
      <c r="U25" s="10">
        <f>IF(DAY(NovSun1)=1,"",IF(AND(YEAR(NovSun1+4)=CalendarYear,MONTH(NovSun1+4)=11),NovSun1+4,""))</f>
        <v>44139</v>
      </c>
      <c r="V25" s="10">
        <f>IF(DAY(NovSun1)=1,"",IF(AND(YEAR(NovSun1+5)=CalendarYear,MONTH(NovSun1+5)=11),NovSun1+5,""))</f>
        <v>44140</v>
      </c>
      <c r="W25" s="11">
        <f>IF(DAY(NovSun1)=1,"",IF(AND(YEAR(NovSun1+6)=CalendarYear,MONTH(NovSun1+6)=11),NovSun1+6,""))</f>
        <v>44141</v>
      </c>
      <c r="X25" s="11">
        <f>IF(DAY(NovSun1)=1,IF(AND(YEAR(NovSun1)=CalendarYear,MONTH(NovSun1)=11),NovSun1,""),IF(AND(YEAR(NovSun1+7)=CalendarYear,MONTH(NovSun1+7)=11),NovSun1+7,""))</f>
        <v>44142</v>
      </c>
      <c r="Z25" s="9" t="str">
        <f>IF(DAY(DecSun1)=1,"",IF(AND(YEAR(DecSun1+1)=CalendarYear,MONTH(DecSun1+1)=12),DecSun1+1,""))</f>
        <v/>
      </c>
      <c r="AA25" s="9" t="str">
        <f>IF(DAY(DecSun1)=1,"",IF(AND(YEAR(DecSun1+2)=CalendarYear,MONTH(DecSun1+2)=12),DecSun1+2,""))</f>
        <v/>
      </c>
      <c r="AB25" s="10">
        <f>IF(DAY(DecSun1)=1,"",IF(AND(YEAR(DecSun1+3)=CalendarYear,MONTH(DecSun1+3)=12),DecSun1+3,""))</f>
        <v>44166</v>
      </c>
      <c r="AC25" s="10">
        <f>IF(DAY(DecSun1)=1,"",IF(AND(YEAR(DecSun1+4)=CalendarYear,MONTH(DecSun1+4)=12),DecSun1+4,""))</f>
        <v>44167</v>
      </c>
      <c r="AD25" s="10">
        <f>IF(DAY(DecSun1)=1,"",IF(AND(YEAR(DecSun1+5)=CalendarYear,MONTH(DecSun1+5)=12),DecSun1+5,""))</f>
        <v>44168</v>
      </c>
      <c r="AE25" s="11">
        <f>IF(DAY(DecSun1)=1,"",IF(AND(YEAR(DecSun1+6)=CalendarYear,MONTH(DecSun1+6)=12),DecSun1+6,""))</f>
        <v>44169</v>
      </c>
      <c r="AF25" s="11">
        <f>IF(DAY(DecSun1)=1,IF(AND(YEAR(DecSun1)=CalendarYear,MONTH(DecSun1)=12),DecSun1,""),IF(AND(YEAR(DecSun1+7)=CalendarYear,MONTH(DecSun1+7)=12),DecSun1+7,""))</f>
        <v>44170</v>
      </c>
    </row>
    <row r="26" spans="2:32" s="8" customFormat="1" ht="26.1" customHeight="1" x14ac:dyDescent="0.3">
      <c r="B26" s="12">
        <f>IF(DAY(SepSun1)=1,IF(AND(YEAR(SepSun1+1)=CalendarYear,MONTH(SepSun1+1)=9),SepSun1+1,""),IF(AND(YEAR(SepSun1+8)=CalendarYear,MONTH(SepSun1+8)=9),SepSun1+8,""))</f>
        <v>44080</v>
      </c>
      <c r="C26" s="12">
        <f>IF(DAY(SepSun1)=1,IF(AND(YEAR(SepSun1+2)=CalendarYear,MONTH(SepSun1+2)=9),SepSun1+2,""),IF(AND(YEAR(SepSun1+9)=CalendarYear,MONTH(SepSun1+9)=9),SepSun1+9,""))</f>
        <v>44081</v>
      </c>
      <c r="D26" s="12">
        <f>IF(DAY(SepSun1)=1,IF(AND(YEAR(SepSun1+3)=CalendarYear,MONTH(SepSun1+3)=9),SepSun1+3,""),IF(AND(YEAR(SepSun1+10)=CalendarYear,MONTH(SepSun1+10)=9),SepSun1+10,""))</f>
        <v>44082</v>
      </c>
      <c r="E26" s="13">
        <f>IF(DAY(SepSun1)=1,IF(AND(YEAR(SepSun1+4)=CalendarYear,MONTH(SepSun1+4)=9),SepSun1+4,""),IF(AND(YEAR(SepSun1+11)=CalendarYear,MONTH(SepSun1+11)=9),SepSun1+11,""))</f>
        <v>44083</v>
      </c>
      <c r="F26" s="13">
        <f>IF(DAY(SepSun1)=1,IF(AND(YEAR(SepSun1+5)=CalendarYear,MONTH(SepSun1+5)=9),SepSun1+5,""),IF(AND(YEAR(SepSun1+12)=CalendarYear,MONTH(SepSun1+12)=9),SepSun1+12,""))</f>
        <v>44084</v>
      </c>
      <c r="G26" s="14">
        <f>IF(DAY(SepSun1)=1,IF(AND(YEAR(SepSun1+6)=CalendarYear,MONTH(SepSun1+6)=9),SepSun1+6,""),IF(AND(YEAR(SepSun1+13)=CalendarYear,MONTH(SepSun1+13)=9),SepSun1+13,""))</f>
        <v>44085</v>
      </c>
      <c r="H26" s="14">
        <f>IF(DAY(SepSun1)=1,IF(AND(YEAR(SepSun1+7)=CalendarYear,MONTH(SepSun1+7)=9),SepSun1+7,""),IF(AND(YEAR(SepSun1+14)=CalendarYear,MONTH(SepSun1+14)=9),SepSun1+14,""))</f>
        <v>44086</v>
      </c>
      <c r="J26" s="12">
        <f>IF(DAY(OctSun1)=1,IF(AND(YEAR(OctSun1+1)=CalendarYear,MONTH(OctSun1+1)=10),OctSun1+1,""),IF(AND(YEAR(OctSun1+8)=CalendarYear,MONTH(OctSun1+8)=10),OctSun1+8,""))</f>
        <v>44108</v>
      </c>
      <c r="K26" s="12">
        <f>IF(DAY(OctSun1)=1,IF(AND(YEAR(OctSun1+2)=CalendarYear,MONTH(OctSun1+2)=10),OctSun1+2,""),IF(AND(YEAR(OctSun1+9)=CalendarYear,MONTH(OctSun1+9)=10),OctSun1+9,""))</f>
        <v>44109</v>
      </c>
      <c r="L26" s="12">
        <f>IF(DAY(OctSun1)=1,IF(AND(YEAR(OctSun1+3)=CalendarYear,MONTH(OctSun1+3)=10),OctSun1+3,""),IF(AND(YEAR(OctSun1+10)=CalendarYear,MONTH(OctSun1+10)=10),OctSun1+10,""))</f>
        <v>44110</v>
      </c>
      <c r="M26" s="13">
        <f>IF(DAY(OctSun1)=1,IF(AND(YEAR(OctSun1+4)=CalendarYear,MONTH(OctSun1+4)=10),OctSun1+4,""),IF(AND(YEAR(OctSun1+11)=CalendarYear,MONTH(OctSun1+11)=10),OctSun1+11,""))</f>
        <v>44111</v>
      </c>
      <c r="N26" s="13">
        <f>IF(DAY(OctSun1)=1,IF(AND(YEAR(OctSun1+5)=CalendarYear,MONTH(OctSun1+5)=10),OctSun1+5,""),IF(AND(YEAR(OctSun1+12)=CalendarYear,MONTH(OctSun1+12)=10),OctSun1+12,""))</f>
        <v>44112</v>
      </c>
      <c r="O26" s="14">
        <f>IF(DAY(OctSun1)=1,IF(AND(YEAR(OctSun1+6)=CalendarYear,MONTH(OctSun1+6)=10),OctSun1+6,""),IF(AND(YEAR(OctSun1+13)=CalendarYear,MONTH(OctSun1+13)=10),OctSun1+13,""))</f>
        <v>44113</v>
      </c>
      <c r="P26" s="14">
        <f>IF(DAY(OctSun1)=1,IF(AND(YEAR(OctSun1+7)=CalendarYear,MONTH(OctSun1+7)=10),OctSun1+7,""),IF(AND(YEAR(OctSun1+14)=CalendarYear,MONTH(OctSun1+14)=10),OctSun1+14,""))</f>
        <v>44114</v>
      </c>
      <c r="R26" s="12">
        <f>IF(DAY(NovSun1)=1,IF(AND(YEAR(NovSun1+1)=CalendarYear,MONTH(NovSun1+1)=11),NovSun1+1,""),IF(AND(YEAR(NovSun1+8)=CalendarYear,MONTH(NovSun1+8)=11),NovSun1+8,""))</f>
        <v>44143</v>
      </c>
      <c r="S26" s="12">
        <f>IF(DAY(NovSun1)=1,IF(AND(YEAR(NovSun1+2)=CalendarYear,MONTH(NovSun1+2)=11),NovSun1+2,""),IF(AND(YEAR(NovSun1+9)=CalendarYear,MONTH(NovSun1+9)=11),NovSun1+9,""))</f>
        <v>44144</v>
      </c>
      <c r="T26" s="12">
        <f>IF(DAY(NovSun1)=1,IF(AND(YEAR(NovSun1+3)=CalendarYear,MONTH(NovSun1+3)=11),NovSun1+3,""),IF(AND(YEAR(NovSun1+10)=CalendarYear,MONTH(NovSun1+10)=11),NovSun1+10,""))</f>
        <v>44145</v>
      </c>
      <c r="U26" s="13">
        <f>IF(DAY(NovSun1)=1,IF(AND(YEAR(NovSun1+4)=CalendarYear,MONTH(NovSun1+4)=11),NovSun1+4,""),IF(AND(YEAR(NovSun1+11)=CalendarYear,MONTH(NovSun1+11)=11),NovSun1+11,""))</f>
        <v>44146</v>
      </c>
      <c r="V26" s="13">
        <f>IF(DAY(NovSun1)=1,IF(AND(YEAR(NovSun1+5)=CalendarYear,MONTH(NovSun1+5)=11),NovSun1+5,""),IF(AND(YEAR(NovSun1+12)=CalendarYear,MONTH(NovSun1+12)=11),NovSun1+12,""))</f>
        <v>44147</v>
      </c>
      <c r="W26" s="14">
        <f>IF(DAY(NovSun1)=1,IF(AND(YEAR(NovSun1+6)=CalendarYear,MONTH(NovSun1+6)=11),NovSun1+6,""),IF(AND(YEAR(NovSun1+13)=CalendarYear,MONTH(NovSun1+13)=11),NovSun1+13,""))</f>
        <v>44148</v>
      </c>
      <c r="X26" s="14">
        <f>IF(DAY(NovSun1)=1,IF(AND(YEAR(NovSun1+7)=CalendarYear,MONTH(NovSun1+7)=11),NovSun1+7,""),IF(AND(YEAR(NovSun1+14)=CalendarYear,MONTH(NovSun1+14)=11),NovSun1+14,""))</f>
        <v>44149</v>
      </c>
      <c r="Z26" s="12">
        <f>IF(DAY(DecSun1)=1,IF(AND(YEAR(DecSun1+1)=CalendarYear,MONTH(DecSun1+1)=12),DecSun1+1,""),IF(AND(YEAR(DecSun1+8)=CalendarYear,MONTH(DecSun1+8)=12),DecSun1+8,""))</f>
        <v>44171</v>
      </c>
      <c r="AA26" s="12">
        <f>IF(DAY(DecSun1)=1,IF(AND(YEAR(DecSun1+2)=CalendarYear,MONTH(DecSun1+2)=12),DecSun1+2,""),IF(AND(YEAR(DecSun1+9)=CalendarYear,MONTH(DecSun1+9)=12),DecSun1+9,""))</f>
        <v>44172</v>
      </c>
      <c r="AB26" s="12">
        <f>IF(DAY(DecSun1)=1,IF(AND(YEAR(DecSun1+3)=CalendarYear,MONTH(DecSun1+3)=12),DecSun1+3,""),IF(AND(YEAR(DecSun1+10)=CalendarYear,MONTH(DecSun1+10)=12),DecSun1+10,""))</f>
        <v>44173</v>
      </c>
      <c r="AC26" s="13">
        <f>IF(DAY(DecSun1)=1,IF(AND(YEAR(DecSun1+4)=CalendarYear,MONTH(DecSun1+4)=12),DecSun1+4,""),IF(AND(YEAR(DecSun1+11)=CalendarYear,MONTH(DecSun1+11)=12),DecSun1+11,""))</f>
        <v>44174</v>
      </c>
      <c r="AD26" s="13">
        <f>IF(DAY(DecSun1)=1,IF(AND(YEAR(DecSun1+5)=CalendarYear,MONTH(DecSun1+5)=12),DecSun1+5,""),IF(AND(YEAR(DecSun1+12)=CalendarYear,MONTH(DecSun1+12)=12),DecSun1+12,""))</f>
        <v>44175</v>
      </c>
      <c r="AE26" s="14">
        <f>IF(DAY(DecSun1)=1,IF(AND(YEAR(DecSun1+6)=CalendarYear,MONTH(DecSun1+6)=12),DecSun1+6,""),IF(AND(YEAR(DecSun1+13)=CalendarYear,MONTH(DecSun1+13)=12),DecSun1+13,""))</f>
        <v>44176</v>
      </c>
      <c r="AF26" s="14">
        <f>IF(DAY(DecSun1)=1,IF(AND(YEAR(DecSun1+7)=CalendarYear,MONTH(DecSun1+7)=12),DecSun1+7,""),IF(AND(YEAR(DecSun1+14)=CalendarYear,MONTH(DecSun1+14)=12),DecSun1+14,""))</f>
        <v>44177</v>
      </c>
    </row>
    <row r="27" spans="2:32" s="8" customFormat="1" ht="26.1" customHeight="1" x14ac:dyDescent="0.3">
      <c r="B27" s="13">
        <f>IF(DAY(SepSun1)=1,IF(AND(YEAR(SepSun1+8)=CalendarYear,MONTH(SepSun1+8)=9),SepSun1+8,""),IF(AND(YEAR(SepSun1+15)=CalendarYear,MONTH(SepSun1+15)=9),SepSun1+15,""))</f>
        <v>44087</v>
      </c>
      <c r="C27" s="13">
        <f>IF(DAY(SepSun1)=1,IF(AND(YEAR(SepSun1+9)=CalendarYear,MONTH(SepSun1+9)=9),SepSun1+9,""),IF(AND(YEAR(SepSun1+16)=CalendarYear,MONTH(SepSun1+16)=9),SepSun1+16,""))</f>
        <v>44088</v>
      </c>
      <c r="D27" s="12">
        <f>IF(DAY(SepSun1)=1,IF(AND(YEAR(SepSun1+10)=CalendarYear,MONTH(SepSun1+10)=9),SepSun1+10,""),IF(AND(YEAR(SepSun1+17)=CalendarYear,MONTH(SepSun1+17)=9),SepSun1+17,""))</f>
        <v>44089</v>
      </c>
      <c r="E27" s="12">
        <f>IF(DAY(SepSun1)=1,IF(AND(YEAR(SepSun1+11)=CalendarYear,MONTH(SepSun1+11)=9),SepSun1+11,""),IF(AND(YEAR(SepSun1+18)=CalendarYear,MONTH(SepSun1+18)=9),SepSun1+18,""))</f>
        <v>44090</v>
      </c>
      <c r="F27" s="15">
        <f>IF(DAY(SepSun1)=1,IF(AND(YEAR(SepSun1+12)=CalendarYear,MONTH(SepSun1+12)=9),SepSun1+12,""),IF(AND(YEAR(SepSun1+19)=CalendarYear,MONTH(SepSun1+19)=9),SepSun1+19,""))</f>
        <v>44091</v>
      </c>
      <c r="G27" s="15">
        <f>IF(DAY(SepSun1)=1,IF(AND(YEAR(SepSun1+13)=CalendarYear,MONTH(SepSun1+13)=9),SepSun1+13,""),IF(AND(YEAR(SepSun1+20)=CalendarYear,MONTH(SepSun1+20)=9),SepSun1+20,""))</f>
        <v>44092</v>
      </c>
      <c r="H27" s="13">
        <f>IF(DAY(SepSun1)=1,IF(AND(YEAR(SepSun1+14)=CalendarYear,MONTH(SepSun1+14)=9),SepSun1+14,""),IF(AND(YEAR(SepSun1+21)=CalendarYear,MONTH(SepSun1+21)=9),SepSun1+21,""))</f>
        <v>44093</v>
      </c>
      <c r="J27" s="13">
        <f>IF(DAY(OctSun1)=1,IF(AND(YEAR(OctSun1+8)=CalendarYear,MONTH(OctSun1+8)=10),OctSun1+8,""),IF(AND(YEAR(OctSun1+15)=CalendarYear,MONTH(OctSun1+15)=10),OctSun1+15,""))</f>
        <v>44115</v>
      </c>
      <c r="K27" s="13">
        <f>IF(DAY(OctSun1)=1,IF(AND(YEAR(OctSun1+9)=CalendarYear,MONTH(OctSun1+9)=10),OctSun1+9,""),IF(AND(YEAR(OctSun1+16)=CalendarYear,MONTH(OctSun1+16)=10),OctSun1+16,""))</f>
        <v>44116</v>
      </c>
      <c r="L27" s="12">
        <f>IF(DAY(OctSun1)=1,IF(AND(YEAR(OctSun1+10)=CalendarYear,MONTH(OctSun1+10)=10),OctSun1+10,""),IF(AND(YEAR(OctSun1+17)=CalendarYear,MONTH(OctSun1+17)=10),OctSun1+17,""))</f>
        <v>44117</v>
      </c>
      <c r="M27" s="12">
        <f>IF(DAY(OctSun1)=1,IF(AND(YEAR(OctSun1+11)=CalendarYear,MONTH(OctSun1+11)=10),OctSun1+11,""),IF(AND(YEAR(OctSun1+18)=CalendarYear,MONTH(OctSun1+18)=10),OctSun1+18,""))</f>
        <v>44118</v>
      </c>
      <c r="N27" s="15">
        <f>IF(DAY(OctSun1)=1,IF(AND(YEAR(OctSun1+12)=CalendarYear,MONTH(OctSun1+12)=10),OctSun1+12,""),IF(AND(YEAR(OctSun1+19)=CalendarYear,MONTH(OctSun1+19)=10),OctSun1+19,""))</f>
        <v>44119</v>
      </c>
      <c r="O27" s="15">
        <f>IF(DAY(OctSun1)=1,IF(AND(YEAR(OctSun1+13)=CalendarYear,MONTH(OctSun1+13)=10),OctSun1+13,""),IF(AND(YEAR(OctSun1+20)=CalendarYear,MONTH(OctSun1+20)=10),OctSun1+20,""))</f>
        <v>44120</v>
      </c>
      <c r="P27" s="13">
        <f>IF(DAY(OctSun1)=1,IF(AND(YEAR(OctSun1+14)=CalendarYear,MONTH(OctSun1+14)=10),OctSun1+14,""),IF(AND(YEAR(OctSun1+21)=CalendarYear,MONTH(OctSun1+21)=10),OctSun1+21,""))</f>
        <v>44121</v>
      </c>
      <c r="R27" s="13">
        <f>IF(DAY(NovSun1)=1,IF(AND(YEAR(NovSun1+8)=CalendarYear,MONTH(NovSun1+8)=11),NovSun1+8,""),IF(AND(YEAR(NovSun1+15)=CalendarYear,MONTH(NovSun1+15)=11),NovSun1+15,""))</f>
        <v>44150</v>
      </c>
      <c r="S27" s="13">
        <f>IF(DAY(NovSun1)=1,IF(AND(YEAR(NovSun1+9)=CalendarYear,MONTH(NovSun1+9)=11),NovSun1+9,""),IF(AND(YEAR(NovSun1+16)=CalendarYear,MONTH(NovSun1+16)=11),NovSun1+16,""))</f>
        <v>44151</v>
      </c>
      <c r="T27" s="12">
        <f>IF(DAY(NovSun1)=1,IF(AND(YEAR(NovSun1+10)=CalendarYear,MONTH(NovSun1+10)=11),NovSun1+10,""),IF(AND(YEAR(NovSun1+17)=CalendarYear,MONTH(NovSun1+17)=11),NovSun1+17,""))</f>
        <v>44152</v>
      </c>
      <c r="U27" s="12">
        <f>IF(DAY(NovSun1)=1,IF(AND(YEAR(NovSun1+11)=CalendarYear,MONTH(NovSun1+11)=11),NovSun1+11,""),IF(AND(YEAR(NovSun1+18)=CalendarYear,MONTH(NovSun1+18)=11),NovSun1+18,""))</f>
        <v>44153</v>
      </c>
      <c r="V27" s="15">
        <f>IF(DAY(NovSun1)=1,IF(AND(YEAR(NovSun1+12)=CalendarYear,MONTH(NovSun1+12)=11),NovSun1+12,""),IF(AND(YEAR(NovSun1+19)=CalendarYear,MONTH(NovSun1+19)=11),NovSun1+19,""))</f>
        <v>44154</v>
      </c>
      <c r="W27" s="15">
        <f>IF(DAY(NovSun1)=1,IF(AND(YEAR(NovSun1+13)=CalendarYear,MONTH(NovSun1+13)=11),NovSun1+13,""),IF(AND(YEAR(NovSun1+20)=CalendarYear,MONTH(NovSun1+20)=11),NovSun1+20,""))</f>
        <v>44155</v>
      </c>
      <c r="X27" s="13">
        <f>IF(DAY(NovSun1)=1,IF(AND(YEAR(NovSun1+14)=CalendarYear,MONTH(NovSun1+14)=11),NovSun1+14,""),IF(AND(YEAR(NovSun1+21)=CalendarYear,MONTH(NovSun1+21)=11),NovSun1+21,""))</f>
        <v>44156</v>
      </c>
      <c r="Z27" s="13">
        <f>IF(DAY(DecSun1)=1,IF(AND(YEAR(DecSun1+8)=CalendarYear,MONTH(DecSun1+8)=12),DecSun1+8,""),IF(AND(YEAR(DecSun1+15)=CalendarYear,MONTH(DecSun1+15)=12),DecSun1+15,""))</f>
        <v>44178</v>
      </c>
      <c r="AA27" s="13">
        <f>IF(DAY(DecSun1)=1,IF(AND(YEAR(DecSun1+9)=CalendarYear,MONTH(DecSun1+9)=12),DecSun1+9,""),IF(AND(YEAR(DecSun1+16)=CalendarYear,MONTH(DecSun1+16)=12),DecSun1+16,""))</f>
        <v>44179</v>
      </c>
      <c r="AB27" s="12">
        <f>IF(DAY(DecSun1)=1,IF(AND(YEAR(DecSun1+10)=CalendarYear,MONTH(DecSun1+10)=12),DecSun1+10,""),IF(AND(YEAR(DecSun1+17)=CalendarYear,MONTH(DecSun1+17)=12),DecSun1+17,""))</f>
        <v>44180</v>
      </c>
      <c r="AC27" s="12">
        <f>IF(DAY(DecSun1)=1,IF(AND(YEAR(DecSun1+11)=CalendarYear,MONTH(DecSun1+11)=12),DecSun1+11,""),IF(AND(YEAR(DecSun1+18)=CalendarYear,MONTH(DecSun1+18)=12),DecSun1+18,""))</f>
        <v>44181</v>
      </c>
      <c r="AD27" s="15">
        <f>IF(DAY(DecSun1)=1,IF(AND(YEAR(DecSun1+12)=CalendarYear,MONTH(DecSun1+12)=12),DecSun1+12,""),IF(AND(YEAR(DecSun1+19)=CalendarYear,MONTH(DecSun1+19)=12),DecSun1+19,""))</f>
        <v>44182</v>
      </c>
      <c r="AE27" s="15">
        <f>IF(DAY(DecSun1)=1,IF(AND(YEAR(DecSun1+13)=CalendarYear,MONTH(DecSun1+13)=12),DecSun1+13,""),IF(AND(YEAR(DecSun1+20)=CalendarYear,MONTH(DecSun1+20)=12),DecSun1+20,""))</f>
        <v>44183</v>
      </c>
      <c r="AF27" s="13">
        <f>IF(DAY(DecSun1)=1,IF(AND(YEAR(DecSun1+14)=CalendarYear,MONTH(DecSun1+14)=12),DecSun1+14,""),IF(AND(YEAR(DecSun1+21)=CalendarYear,MONTH(DecSun1+21)=12),DecSun1+21,""))</f>
        <v>44184</v>
      </c>
    </row>
    <row r="28" spans="2:32" s="8" customFormat="1" ht="26.1" customHeight="1" x14ac:dyDescent="0.3">
      <c r="B28" s="14">
        <f>IF(DAY(SepSun1)=1,IF(AND(YEAR(SepSun1+15)=CalendarYear,MONTH(SepSun1+15)=9),SepSun1+15,""),IF(AND(YEAR(SepSun1+22)=CalendarYear,MONTH(SepSun1+22)=9),SepSun1+22,""))</f>
        <v>44094</v>
      </c>
      <c r="C28" s="14">
        <f>IF(DAY(SepSun1)=1,IF(AND(YEAR(SepSun1+16)=CalendarYear,MONTH(SepSun1+16)=9),SepSun1+16,""),IF(AND(YEAR(SepSun1+23)=CalendarYear,MONTH(SepSun1+23)=9),SepSun1+23,""))</f>
        <v>44095</v>
      </c>
      <c r="D28" s="14">
        <f>IF(DAY(SepSun1)=1,IF(AND(YEAR(SepSun1+17)=CalendarYear,MONTH(SepSun1+17)=9),SepSun1+17,""),IF(AND(YEAR(SepSun1+24)=CalendarYear,MONTH(SepSun1+24)=9),SepSun1+24,""))</f>
        <v>44096</v>
      </c>
      <c r="E28" s="13">
        <f>IF(DAY(SepSun1)=1,IF(AND(YEAR(SepSun1+18)=CalendarYear,MONTH(SepSun1+18)=9),SepSun1+18,""),IF(AND(YEAR(SepSun1+25)=CalendarYear,MONTH(SepSun1+25)=9),SepSun1+25,""))</f>
        <v>44097</v>
      </c>
      <c r="F28" s="16">
        <f>IF(DAY(SepSun1)=1,IF(AND(YEAR(SepSun1+19)=CalendarYear,MONTH(SepSun1+19)=9),SepSun1+19,""),IF(AND(YEAR(SepSun1+26)=CalendarYear,MONTH(SepSun1+26)=9),SepSun1+26,""))</f>
        <v>44098</v>
      </c>
      <c r="G28" s="13">
        <f>IF(DAY(SepSun1)=1,IF(AND(YEAR(SepSun1+20)=CalendarYear,MONTH(SepSun1+20)=9),SepSun1+20,""),IF(AND(YEAR(SepSun1+27)=CalendarYear,MONTH(SepSun1+27)=9),SepSun1+27,""))</f>
        <v>44099</v>
      </c>
      <c r="H28" s="13">
        <f>IF(DAY(SepSun1)=1,IF(AND(YEAR(SepSun1+21)=CalendarYear,MONTH(SepSun1+21)=9),SepSun1+21,""),IF(AND(YEAR(SepSun1+28)=CalendarYear,MONTH(SepSun1+28)=9),SepSun1+28,""))</f>
        <v>44100</v>
      </c>
      <c r="J28" s="14">
        <f>IF(DAY(OctSun1)=1,IF(AND(YEAR(OctSun1+15)=CalendarYear,MONTH(OctSun1+15)=10),OctSun1+15,""),IF(AND(YEAR(OctSun1+22)=CalendarYear,MONTH(OctSun1+22)=10),OctSun1+22,""))</f>
        <v>44122</v>
      </c>
      <c r="K28" s="14">
        <f>IF(DAY(OctSun1)=1,IF(AND(YEAR(OctSun1+16)=CalendarYear,MONTH(OctSun1+16)=10),OctSun1+16,""),IF(AND(YEAR(OctSun1+23)=CalendarYear,MONTH(OctSun1+23)=10),OctSun1+23,""))</f>
        <v>44123</v>
      </c>
      <c r="L28" s="14">
        <f>IF(DAY(OctSun1)=1,IF(AND(YEAR(OctSun1+17)=CalendarYear,MONTH(OctSun1+17)=10),OctSun1+17,""),IF(AND(YEAR(OctSun1+24)=CalendarYear,MONTH(OctSun1+24)=10),OctSun1+24,""))</f>
        <v>44124</v>
      </c>
      <c r="M28" s="13">
        <f>IF(DAY(OctSun1)=1,IF(AND(YEAR(OctSun1+18)=CalendarYear,MONTH(OctSun1+18)=10),OctSun1+18,""),IF(AND(YEAR(OctSun1+25)=CalendarYear,MONTH(OctSun1+25)=10),OctSun1+25,""))</f>
        <v>44125</v>
      </c>
      <c r="N28" s="16">
        <f>IF(DAY(OctSun1)=1,IF(AND(YEAR(OctSun1+19)=CalendarYear,MONTH(OctSun1+19)=10),OctSun1+19,""),IF(AND(YEAR(OctSun1+26)=CalendarYear,MONTH(OctSun1+26)=10),OctSun1+26,""))</f>
        <v>44126</v>
      </c>
      <c r="O28" s="13">
        <f>IF(DAY(OctSun1)=1,IF(AND(YEAR(OctSun1+20)=CalendarYear,MONTH(OctSun1+20)=10),OctSun1+20,""),IF(AND(YEAR(OctSun1+27)=CalendarYear,MONTH(OctSun1+27)=10),OctSun1+27,""))</f>
        <v>44127</v>
      </c>
      <c r="P28" s="13">
        <f>IF(DAY(OctSun1)=1,IF(AND(YEAR(OctSun1+21)=CalendarYear,MONTH(OctSun1+21)=10),OctSun1+21,""),IF(AND(YEAR(OctSun1+28)=CalendarYear,MONTH(OctSun1+28)=10),OctSun1+28,""))</f>
        <v>44128</v>
      </c>
      <c r="R28" s="14">
        <f>IF(DAY(NovSun1)=1,IF(AND(YEAR(NovSun1+15)=CalendarYear,MONTH(NovSun1+15)=11),NovSun1+15,""),IF(AND(YEAR(NovSun1+22)=CalendarYear,MONTH(NovSun1+22)=11),NovSun1+22,""))</f>
        <v>44157</v>
      </c>
      <c r="S28" s="14">
        <f>IF(DAY(NovSun1)=1,IF(AND(YEAR(NovSun1+16)=CalendarYear,MONTH(NovSun1+16)=11),NovSun1+16,""),IF(AND(YEAR(NovSun1+23)=CalendarYear,MONTH(NovSun1+23)=11),NovSun1+23,""))</f>
        <v>44158</v>
      </c>
      <c r="T28" s="14">
        <f>IF(DAY(NovSun1)=1,IF(AND(YEAR(NovSun1+17)=CalendarYear,MONTH(NovSun1+17)=11),NovSun1+17,""),IF(AND(YEAR(NovSun1+24)=CalendarYear,MONTH(NovSun1+24)=11),NovSun1+24,""))</f>
        <v>44159</v>
      </c>
      <c r="U28" s="13">
        <f>IF(DAY(NovSun1)=1,IF(AND(YEAR(NovSun1+18)=CalendarYear,MONTH(NovSun1+18)=11),NovSun1+18,""),IF(AND(YEAR(NovSun1+25)=CalendarYear,MONTH(NovSun1+25)=11),NovSun1+25,""))</f>
        <v>44160</v>
      </c>
      <c r="V28" s="16">
        <f>IF(DAY(NovSun1)=1,IF(AND(YEAR(NovSun1+19)=CalendarYear,MONTH(NovSun1+19)=11),NovSun1+19,""),IF(AND(YEAR(NovSun1+26)=CalendarYear,MONTH(NovSun1+26)=11),NovSun1+26,""))</f>
        <v>44161</v>
      </c>
      <c r="W28" s="13">
        <f>IF(DAY(NovSun1)=1,IF(AND(YEAR(NovSun1+20)=CalendarYear,MONTH(NovSun1+20)=11),NovSun1+20,""),IF(AND(YEAR(NovSun1+27)=CalendarYear,MONTH(NovSun1+27)=11),NovSun1+27,""))</f>
        <v>44162</v>
      </c>
      <c r="X28" s="13">
        <f>IF(DAY(NovSun1)=1,IF(AND(YEAR(NovSun1+21)=CalendarYear,MONTH(NovSun1+21)=11),NovSun1+21,""),IF(AND(YEAR(NovSun1+28)=CalendarYear,MONTH(NovSun1+28)=11),NovSun1+28,""))</f>
        <v>44163</v>
      </c>
      <c r="Z28" s="14">
        <f>IF(DAY(DecSun1)=1,IF(AND(YEAR(DecSun1+15)=CalendarYear,MONTH(DecSun1+15)=12),DecSun1+15,""),IF(AND(YEAR(DecSun1+22)=CalendarYear,MONTH(DecSun1+22)=12),DecSun1+22,""))</f>
        <v>44185</v>
      </c>
      <c r="AA28" s="14">
        <f>IF(DAY(DecSun1)=1,IF(AND(YEAR(DecSun1+16)=CalendarYear,MONTH(DecSun1+16)=12),DecSun1+16,""),IF(AND(YEAR(DecSun1+23)=CalendarYear,MONTH(DecSun1+23)=12),DecSun1+23,""))</f>
        <v>44186</v>
      </c>
      <c r="AB28" s="14">
        <f>IF(DAY(DecSun1)=1,IF(AND(YEAR(DecSun1+17)=CalendarYear,MONTH(DecSun1+17)=12),DecSun1+17,""),IF(AND(YEAR(DecSun1+24)=CalendarYear,MONTH(DecSun1+24)=12),DecSun1+24,""))</f>
        <v>44187</v>
      </c>
      <c r="AC28" s="13">
        <f>IF(DAY(DecSun1)=1,IF(AND(YEAR(DecSun1+18)=CalendarYear,MONTH(DecSun1+18)=12),DecSun1+18,""),IF(AND(YEAR(DecSun1+25)=CalendarYear,MONTH(DecSun1+25)=12),DecSun1+25,""))</f>
        <v>44188</v>
      </c>
      <c r="AD28" s="16">
        <f>IF(DAY(DecSun1)=1,IF(AND(YEAR(DecSun1+19)=CalendarYear,MONTH(DecSun1+19)=12),DecSun1+19,""),IF(AND(YEAR(DecSun1+26)=CalendarYear,MONTH(DecSun1+26)=12),DecSun1+26,""))</f>
        <v>44189</v>
      </c>
      <c r="AE28" s="13">
        <f>IF(DAY(DecSun1)=1,IF(AND(YEAR(DecSun1+20)=CalendarYear,MONTH(DecSun1+20)=12),DecSun1+20,""),IF(AND(YEAR(DecSun1+27)=CalendarYear,MONTH(DecSun1+27)=12),DecSun1+27,""))</f>
        <v>44190</v>
      </c>
      <c r="AF28" s="13">
        <f>IF(DAY(DecSun1)=1,IF(AND(YEAR(DecSun1+21)=CalendarYear,MONTH(DecSun1+21)=12),DecSun1+21,""),IF(AND(YEAR(DecSun1+28)=CalendarYear,MONTH(DecSun1+28)=12),DecSun1+28,""))</f>
        <v>44191</v>
      </c>
    </row>
    <row r="29" spans="2:32" s="8" customFormat="1" ht="26.1" customHeight="1" x14ac:dyDescent="0.3">
      <c r="B29" s="12">
        <f>IF(DAY(SepSun1)=1,IF(AND(YEAR(SepSun1+22)=CalendarYear,MONTH(SepSun1+22)=9),SepSun1+22,""),IF(AND(YEAR(SepSun1+29)=CalendarYear,MONTH(SepSun1+29)=9),SepSun1+29,""))</f>
        <v>44101</v>
      </c>
      <c r="C29" s="12">
        <f>IF(DAY(SepSun1)=1,IF(AND(YEAR(SepSun1+23)=CalendarYear,MONTH(SepSun1+23)=9),SepSun1+23,""),IF(AND(YEAR(SepSun1+30)=CalendarYear,MONTH(SepSun1+30)=9),SepSun1+30,""))</f>
        <v>44102</v>
      </c>
      <c r="D29" s="17">
        <f>IF(DAY(SepSun1)=1,IF(AND(YEAR(SepSun1+24)=CalendarYear,MONTH(SepSun1+24)=9),SepSun1+24,""),IF(AND(YEAR(SepSun1+31)=CalendarYear,MONTH(SepSun1+31)=9),SepSun1+31,""))</f>
        <v>44103</v>
      </c>
      <c r="E29" s="17">
        <f>IF(DAY(SepSun1)=1,IF(AND(YEAR(SepSun1+25)=CalendarYear,MONTH(SepSun1+25)=9),SepSun1+25,""),IF(AND(YEAR(SepSun1+32)=CalendarYear,MONTH(SepSun1+32)=9),SepSun1+32,""))</f>
        <v>44104</v>
      </c>
      <c r="F29" s="17" t="str">
        <f>IF(DAY(SepSun1)=1,IF(AND(YEAR(SepSun1+26)=CalendarYear,MONTH(SepSun1+26)=9),SepSun1+26,""),IF(AND(YEAR(SepSun1+33)=CalendarYear,MONTH(SepSun1+33)=9),SepSun1+33,""))</f>
        <v/>
      </c>
      <c r="G29" s="18" t="str">
        <f>IF(DAY(SepSun1)=1,IF(AND(YEAR(SepSun1+27)=CalendarYear,MONTH(SepSun1+27)=9),SepSun1+27,""),IF(AND(YEAR(SepSun1+34)=CalendarYear,MONTH(SepSun1+34)=9),SepSun1+34,""))</f>
        <v/>
      </c>
      <c r="H29" s="18" t="str">
        <f>IF(DAY(SepSun1)=1,IF(AND(YEAR(SepSun1+28)=CalendarYear,MONTH(SepSun1+28)=9),SepSun1+28,""),IF(AND(YEAR(SepSun1+35)=CalendarYear,MONTH(SepSun1+35)=9),SepSun1+35,""))</f>
        <v/>
      </c>
      <c r="J29" s="12">
        <f>IF(DAY(OctSun1)=1,IF(AND(YEAR(OctSun1+22)=CalendarYear,MONTH(OctSun1+22)=10),OctSun1+22,""),IF(AND(YEAR(OctSun1+29)=CalendarYear,MONTH(OctSun1+29)=10),OctSun1+29,""))</f>
        <v>44129</v>
      </c>
      <c r="K29" s="12">
        <f>IF(DAY(OctSun1)=1,IF(AND(YEAR(OctSun1+23)=CalendarYear,MONTH(OctSun1+23)=10),OctSun1+23,""),IF(AND(YEAR(OctSun1+30)=CalendarYear,MONTH(OctSun1+30)=10),OctSun1+30,""))</f>
        <v>44130</v>
      </c>
      <c r="L29" s="17">
        <f>IF(DAY(OctSun1)=1,IF(AND(YEAR(OctSun1+24)=CalendarYear,MONTH(OctSun1+24)=10),OctSun1+24,""),IF(AND(YEAR(OctSun1+31)=CalendarYear,MONTH(OctSun1+31)=10),OctSun1+31,""))</f>
        <v>44131</v>
      </c>
      <c r="M29" s="17">
        <f>IF(DAY(OctSun1)=1,IF(AND(YEAR(OctSun1+25)=CalendarYear,MONTH(OctSun1+25)=10),OctSun1+25,""),IF(AND(YEAR(OctSun1+32)=CalendarYear,MONTH(OctSun1+32)=10),OctSun1+32,""))</f>
        <v>44132</v>
      </c>
      <c r="N29" s="17">
        <f>IF(DAY(OctSun1)=1,IF(AND(YEAR(OctSun1+26)=CalendarYear,MONTH(OctSun1+26)=10),OctSun1+26,""),IF(AND(YEAR(OctSun1+33)=CalendarYear,MONTH(OctSun1+33)=10),OctSun1+33,""))</f>
        <v>44133</v>
      </c>
      <c r="O29" s="18">
        <f>IF(DAY(OctSun1)=1,IF(AND(YEAR(OctSun1+27)=CalendarYear,MONTH(OctSun1+27)=10),OctSun1+27,""),IF(AND(YEAR(OctSun1+34)=CalendarYear,MONTH(OctSun1+34)=10),OctSun1+34,""))</f>
        <v>44134</v>
      </c>
      <c r="P29" s="18">
        <f>IF(DAY(OctSun1)=1,IF(AND(YEAR(OctSun1+28)=CalendarYear,MONTH(OctSun1+28)=10),OctSun1+28,""),IF(AND(YEAR(OctSun1+35)=CalendarYear,MONTH(OctSun1+35)=10),OctSun1+35,""))</f>
        <v>44135</v>
      </c>
      <c r="R29" s="12">
        <f>IF(DAY(NovSun1)=1,IF(AND(YEAR(NovSun1+22)=CalendarYear,MONTH(NovSun1+22)=11),NovSun1+22,""),IF(AND(YEAR(NovSun1+29)=CalendarYear,MONTH(NovSun1+29)=11),NovSun1+29,""))</f>
        <v>44164</v>
      </c>
      <c r="S29" s="12">
        <f>IF(DAY(NovSun1)=1,IF(AND(YEAR(NovSun1+23)=CalendarYear,MONTH(NovSun1+23)=11),NovSun1+23,""),IF(AND(YEAR(NovSun1+30)=CalendarYear,MONTH(NovSun1+30)=11),NovSun1+30,""))</f>
        <v>44165</v>
      </c>
      <c r="T29" s="17" t="str">
        <f>IF(DAY(NovSun1)=1,IF(AND(YEAR(NovSun1+24)=CalendarYear,MONTH(NovSun1+24)=11),NovSun1+24,""),IF(AND(YEAR(NovSun1+31)=CalendarYear,MONTH(NovSun1+31)=11),NovSun1+31,""))</f>
        <v/>
      </c>
      <c r="U29" s="17" t="str">
        <f>IF(DAY(NovSun1)=1,IF(AND(YEAR(NovSun1+25)=CalendarYear,MONTH(NovSun1+25)=11),NovSun1+25,""),IF(AND(YEAR(NovSun1+32)=CalendarYear,MONTH(NovSun1+32)=11),NovSun1+32,""))</f>
        <v/>
      </c>
      <c r="V29" s="17" t="str">
        <f>IF(DAY(NovSun1)=1,IF(AND(YEAR(NovSun1+26)=CalendarYear,MONTH(NovSun1+26)=11),NovSun1+26,""),IF(AND(YEAR(NovSun1+33)=CalendarYear,MONTH(NovSun1+33)=11),NovSun1+33,""))</f>
        <v/>
      </c>
      <c r="W29" s="18" t="str">
        <f>IF(DAY(NovSun1)=1,IF(AND(YEAR(NovSun1+27)=CalendarYear,MONTH(NovSun1+27)=11),NovSun1+27,""),IF(AND(YEAR(NovSun1+34)=CalendarYear,MONTH(NovSun1+34)=11),NovSun1+34,""))</f>
        <v/>
      </c>
      <c r="X29" s="18" t="str">
        <f>IF(DAY(NovSun1)=1,IF(AND(YEAR(NovSun1+28)=CalendarYear,MONTH(NovSun1+28)=11),NovSun1+28,""),IF(AND(YEAR(NovSun1+35)=CalendarYear,MONTH(NovSun1+35)=11),NovSun1+35,""))</f>
        <v/>
      </c>
      <c r="Z29" s="12">
        <f>IF(DAY(DecSun1)=1,IF(AND(YEAR(DecSun1+22)=CalendarYear,MONTH(DecSun1+22)=12),DecSun1+22,""),IF(AND(YEAR(DecSun1+29)=CalendarYear,MONTH(DecSun1+29)=12),DecSun1+29,""))</f>
        <v>44192</v>
      </c>
      <c r="AA29" s="12">
        <f>IF(DAY(DecSun1)=1,IF(AND(YEAR(DecSun1+23)=CalendarYear,MONTH(DecSun1+23)=12),DecSun1+23,""),IF(AND(YEAR(DecSun1+30)=CalendarYear,MONTH(DecSun1+30)=12),DecSun1+30,""))</f>
        <v>44193</v>
      </c>
      <c r="AB29" s="17">
        <f>IF(DAY(DecSun1)=1,IF(AND(YEAR(DecSun1+24)=CalendarYear,MONTH(DecSun1+24)=12),DecSun1+24,""),IF(AND(YEAR(DecSun1+31)=CalendarYear,MONTH(DecSun1+31)=12),DecSun1+31,""))</f>
        <v>44194</v>
      </c>
      <c r="AC29" s="17">
        <f>IF(DAY(DecSun1)=1,IF(AND(YEAR(DecSun1+25)=CalendarYear,MONTH(DecSun1+25)=12),DecSun1+25,""),IF(AND(YEAR(DecSun1+32)=CalendarYear,MONTH(DecSun1+32)=12),DecSun1+32,""))</f>
        <v>44195</v>
      </c>
      <c r="AD29" s="17">
        <f>IF(DAY(DecSun1)=1,IF(AND(YEAR(DecSun1+26)=CalendarYear,MONTH(DecSun1+26)=12),DecSun1+26,""),IF(AND(YEAR(DecSun1+33)=CalendarYear,MONTH(DecSun1+33)=12),DecSun1+33,""))</f>
        <v>44196</v>
      </c>
      <c r="AE29" s="18" t="str">
        <f>IF(DAY(DecSun1)=1,IF(AND(YEAR(DecSun1+27)=CalendarYear,MONTH(DecSun1+27)=12),DecSun1+27,""),IF(AND(YEAR(DecSun1+34)=CalendarYear,MONTH(DecSun1+34)=12),DecSun1+34,""))</f>
        <v/>
      </c>
      <c r="AF29" s="18" t="str">
        <f>IF(DAY(DecSun1)=1,IF(AND(YEAR(DecSun1+28)=CalendarYear,MONTH(DecSun1+28)=12),DecSun1+28,""),IF(AND(YEAR(DecSun1+35)=CalendarYear,MONTH(DecSun1+35)=12),DecSun1+35,""))</f>
        <v/>
      </c>
    </row>
    <row r="30" spans="2:32" s="8" customFormat="1" ht="26.1" customHeight="1" x14ac:dyDescent="0.3">
      <c r="B30" s="12" t="str">
        <f>IF(DAY(SepSun1)=1,IF(AND(YEAR(SepSun1+29)=CalendarYear,MONTH(SepSun1+29)=9),SepSun1+29,""),IF(AND(YEAR(SepSun1+36)=CalendarYear,MONTH(SepSun1+36)=9),SepSun1+36,""))</f>
        <v/>
      </c>
      <c r="C30" s="12" t="str">
        <f>IF(DAY(SepSun1)=1,IF(AND(YEAR(SepSun1+30)=CalendarYear,MONTH(SepSun1+30)=9),SepSun1+30,""),IF(AND(YEAR(SepSun1+37)=CalendarYear,MONTH(SepSun1+37)=9),SepSun1+37,""))</f>
        <v/>
      </c>
      <c r="D30" s="17" t="str">
        <f>IF(DAY(SepSun1)=1,IF(AND(YEAR(SepSun1+31)=CalendarYear,MONTH(SepSun1+31)=9),SepSun1+31,""),IF(AND(YEAR(SepSun1+38)=CalendarYear,MONTH(SepSun1+38)=9),SepSun1+38,""))</f>
        <v/>
      </c>
      <c r="E30" s="17" t="str">
        <f>IF(DAY(SepSun1)=1,IF(AND(YEAR(SepSun1+32)=CalendarYear,MONTH(SepSun1+32)=9),SepSun1+32,""),IF(AND(YEAR(SepSun1+39)=CalendarYear,MONTH(SepSun1+39)=9),SepSun1+39,""))</f>
        <v/>
      </c>
      <c r="F30" s="17" t="str">
        <f>IF(DAY(SepSun1)=1,IF(AND(YEAR(SepSun1+33)=CalendarYear,MONTH(SepSun1+33)=9),SepSun1+33,""),IF(AND(YEAR(SepSun1+40)=CalendarYear,MONTH(SepSun1+40)=9),SepSun1+40,""))</f>
        <v/>
      </c>
      <c r="G30" s="18" t="str">
        <f>IF(DAY(SepSun1)=1,IF(AND(YEAR(SepSun1+34)=CalendarYear,MONTH(SepSun1+34)=9),SepSun1+34,""),IF(AND(YEAR(SepSun1+41)=CalendarYear,MONTH(SepSun1+41)=9),SepSun1+41,""))</f>
        <v/>
      </c>
      <c r="H30" s="18" t="str">
        <f>IF(DAY(SepSun1)=1,IF(AND(YEAR(SepSun1+35)=CalendarYear,MONTH(SepSun1+35)=9),SepSun1+35,""),IF(AND(YEAR(SepSun1+42)=CalendarYear,MONTH(SepSun1+42)=9),SepSun1+42,""))</f>
        <v/>
      </c>
      <c r="J30" s="12" t="str">
        <f>IF(DAY(OctSun1)=1,IF(AND(YEAR(OctSun1+29)=CalendarYear,MONTH(OctSun1+29)=10),OctSun1+29,""),IF(AND(YEAR(OctSun1+36)=CalendarYear,MONTH(OctSun1+36)=10),OctSun1+36,""))</f>
        <v/>
      </c>
      <c r="K30" s="12" t="str">
        <f>IF(DAY(OctSun1)=1,IF(AND(YEAR(OctSun1+30)=CalendarYear,MONTH(OctSun1+30)=10),OctSun1+30,""),IF(AND(YEAR(OctSun1+37)=CalendarYear,MONTH(OctSun1+37)=10),OctSun1+37,""))</f>
        <v/>
      </c>
      <c r="L30" s="17" t="str">
        <f>IF(DAY(OctSun1)=1,IF(AND(YEAR(OctSun1+31)=CalendarYear,MONTH(OctSun1+31)=10),OctSun1+31,""),IF(AND(YEAR(OctSun1+38)=CalendarYear,MONTH(OctSun1+38)=10),OctSun1+38,""))</f>
        <v/>
      </c>
      <c r="M30" s="17" t="str">
        <f>IF(DAY(OctSun1)=1,IF(AND(YEAR(OctSun1+32)=CalendarYear,MONTH(OctSun1+32)=10),OctSun1+32,""),IF(AND(YEAR(OctSun1+39)=CalendarYear,MONTH(OctSun1+39)=10),OctSun1+39,""))</f>
        <v/>
      </c>
      <c r="N30" s="17" t="str">
        <f>IF(DAY(OctSun1)=1,IF(AND(YEAR(OctSun1+33)=CalendarYear,MONTH(OctSun1+33)=10),OctSun1+33,""),IF(AND(YEAR(OctSun1+40)=CalendarYear,MONTH(OctSun1+40)=10),OctSun1+40,""))</f>
        <v/>
      </c>
      <c r="O30" s="18" t="str">
        <f>IF(DAY(OctSun1)=1,IF(AND(YEAR(OctSun1+34)=CalendarYear,MONTH(OctSun1+34)=10),OctSun1+34,""),IF(AND(YEAR(OctSun1+41)=CalendarYear,MONTH(OctSun1+41)=10),OctSun1+41,""))</f>
        <v/>
      </c>
      <c r="P30" s="18" t="str">
        <f>IF(DAY(OctSun1)=1,IF(AND(YEAR(OctSun1+35)=CalendarYear,MONTH(OctSun1+35)=10),OctSun1+35,""),IF(AND(YEAR(OctSun1+42)=CalendarYear,MONTH(OctSun1+42)=10),OctSun1+42,""))</f>
        <v/>
      </c>
      <c r="R30" s="12" t="str">
        <f>IF(DAY(NovSun1)=1,IF(AND(YEAR(NovSun1+29)=CalendarYear,MONTH(NovSun1+29)=11),NovSun1+29,""),IF(AND(YEAR(NovSun1+36)=CalendarYear,MONTH(NovSun1+36)=11),NovSun1+36,""))</f>
        <v/>
      </c>
      <c r="S30" s="12" t="str">
        <f>IF(DAY(NovSun1)=1,IF(AND(YEAR(NovSun1+30)=CalendarYear,MONTH(NovSun1+30)=11),NovSun1+30,""),IF(AND(YEAR(NovSun1+37)=CalendarYear,MONTH(NovSun1+37)=11),NovSun1+37,""))</f>
        <v/>
      </c>
      <c r="T30" s="17" t="str">
        <f>IF(DAY(NovSun1)=1,IF(AND(YEAR(NovSun1+31)=CalendarYear,MONTH(NovSun1+31)=11),NovSun1+31,""),IF(AND(YEAR(NovSun1+38)=CalendarYear,MONTH(NovSun1+38)=11),NovSun1+38,""))</f>
        <v/>
      </c>
      <c r="U30" s="17" t="str">
        <f>IF(DAY(NovSun1)=1,IF(AND(YEAR(NovSun1+32)=CalendarYear,MONTH(NovSun1+32)=11),NovSun1+32,""),IF(AND(YEAR(NovSun1+39)=CalendarYear,MONTH(NovSun1+39)=11),NovSun1+39,""))</f>
        <v/>
      </c>
      <c r="V30" s="17" t="str">
        <f>IF(DAY(NovSun1)=1,IF(AND(YEAR(NovSun1+33)=CalendarYear,MONTH(NovSun1+33)=11),NovSun1+33,""),IF(AND(YEAR(NovSun1+40)=CalendarYear,MONTH(NovSun1+40)=11),NovSun1+40,""))</f>
        <v/>
      </c>
      <c r="W30" s="18" t="str">
        <f>IF(DAY(NovSun1)=1,IF(AND(YEAR(NovSun1+34)=CalendarYear,MONTH(NovSun1+34)=11),NovSun1+34,""),IF(AND(YEAR(NovSun1+41)=CalendarYear,MONTH(NovSun1+41)=11),NovSun1+41,""))</f>
        <v/>
      </c>
      <c r="X30" s="18" t="str">
        <f>IF(DAY(NovSun1)=1,IF(AND(YEAR(NovSun1+35)=CalendarYear,MONTH(NovSun1+35)=11),NovSun1+35,""),IF(AND(YEAR(NovSun1+42)=CalendarYear,MONTH(NovSun1+42)=11),NovSun1+42,""))</f>
        <v/>
      </c>
      <c r="Z30" s="12" t="str">
        <f>IF(DAY(DecSun1)=1,IF(AND(YEAR(DecSun1+29)=CalendarYear,MONTH(DecSun1+29)=12),DecSun1+29,""),IF(AND(YEAR(DecSun1+36)=CalendarYear,MONTH(DecSun1+36)=12),DecSun1+36,""))</f>
        <v/>
      </c>
      <c r="AA30" s="12" t="str">
        <f>IF(DAY(DecSun1)=1,IF(AND(YEAR(DecSun1+30)=CalendarYear,MONTH(DecSun1+30)=12),DecSun1+30,""),IF(AND(YEAR(DecSun1+37)=CalendarYear,MONTH(DecSun1+37)=12),DecSun1+37,""))</f>
        <v/>
      </c>
      <c r="AB30" s="17" t="str">
        <f>IF(DAY(DecSun1)=1,IF(AND(YEAR(DecSun1+31)=CalendarYear,MONTH(DecSun1+31)=12),DecSun1+31,""),IF(AND(YEAR(DecSun1+38)=CalendarYear,MONTH(DecSun1+38)=12),DecSun1+38,""))</f>
        <v/>
      </c>
      <c r="AC30" s="17" t="str">
        <f>IF(DAY(DecSun1)=1,IF(AND(YEAR(DecSun1+32)=CalendarYear,MONTH(DecSun1+32)=12),DecSun1+32,""),IF(AND(YEAR(DecSun1+39)=CalendarYear,MONTH(DecSun1+39)=12),DecSun1+39,""))</f>
        <v/>
      </c>
      <c r="AD30" s="17" t="str">
        <f>IF(DAY(DecSun1)=1,IF(AND(YEAR(DecSun1+33)=CalendarYear,MONTH(DecSun1+33)=12),DecSun1+33,""),IF(AND(YEAR(DecSun1+40)=CalendarYear,MONTH(DecSun1+40)=12),DecSun1+40,""))</f>
        <v/>
      </c>
      <c r="AE30" s="18" t="str">
        <f>IF(DAY(DecSun1)=1,IF(AND(YEAR(DecSun1+34)=CalendarYear,MONTH(DecSun1+34)=12),DecSun1+34,""),IF(AND(YEAR(DecSun1+41)=CalendarYear,MONTH(DecSun1+41)=12),DecSun1+41,""))</f>
        <v/>
      </c>
      <c r="AF30" s="18" t="str">
        <f>IF(DAY(DecSun1)=1,IF(AND(YEAR(DecSun1+35)=CalendarYear,MONTH(DecSun1+35)=12),DecSun1+35,""),IF(AND(YEAR(DecSun1+42)=CalendarYear,MONTH(DecSun1+42)=12),DecSun1+42,""))</f>
        <v/>
      </c>
    </row>
    <row r="31" spans="2:32" s="7" customFormat="1" ht="26.1" customHeight="1" x14ac:dyDescent="0.3"/>
    <row r="32" spans="2:32" ht="26.1" customHeight="1" x14ac:dyDescent="0.3">
      <c r="B32" s="42"/>
    </row>
  </sheetData>
  <mergeCells count="13">
    <mergeCell ref="AC1:AF1"/>
    <mergeCell ref="Z23:AF23"/>
    <mergeCell ref="B5:H5"/>
    <mergeCell ref="J5:P5"/>
    <mergeCell ref="R5:X5"/>
    <mergeCell ref="Z5:AF5"/>
    <mergeCell ref="B14:H14"/>
    <mergeCell ref="J14:P14"/>
    <mergeCell ref="R14:X14"/>
    <mergeCell ref="Z14:AF14"/>
    <mergeCell ref="B23:H23"/>
    <mergeCell ref="J23:P23"/>
    <mergeCell ref="R23:X23"/>
  </mergeCells>
  <phoneticPr fontId="2" type="noConversion"/>
  <conditionalFormatting sqref="B7:H12 J7:P12 R7:X12 Z7:AF12 B16:H21 J16:P21 R16:X21 Z16:AF21 B25:H30 J25:P30 R25:X30 Z25:AF30">
    <cfRule type="expression" dxfId="6" priority="1" stopIfTrue="1">
      <formula>NOT(ISNUMBER(B7))</formula>
    </cfRule>
    <cfRule type="expression" priority="5" stopIfTrue="1">
      <formula>B7&lt;Pattern_Start</formula>
    </cfRule>
    <cfRule type="expression" dxfId="5" priority="6" stopIfTrue="1">
      <formula>MID(Shift_Pattern,MOD(B7-Pattern_Start,LEN(Shift_Pattern))+1,1)=Shift1_Code</formula>
    </cfRule>
    <cfRule type="expression" dxfId="4" priority="7" stopIfTrue="1">
      <formula>MID(Shift_Pattern,MOD(B7-Pattern_Start,LEN(Shift_Pattern))+1,1)=Shift2_Code</formula>
    </cfRule>
    <cfRule type="expression" dxfId="3" priority="8">
      <formula>MID(Shift_Pattern,MOD(B7-Pattern_Start,LEN(Shift_Pattern))+1,1)=Shift3_Code</formula>
    </cfRule>
  </conditionalFormatting>
  <conditionalFormatting sqref="B3">
    <cfRule type="expression" dxfId="2" priority="4">
      <formula>C3=""</formula>
    </cfRule>
  </conditionalFormatting>
  <conditionalFormatting sqref="H3">
    <cfRule type="expression" dxfId="1" priority="3">
      <formula>I3=""</formula>
    </cfRule>
  </conditionalFormatting>
  <conditionalFormatting sqref="N3">
    <cfRule type="expression" dxfId="0" priority="2">
      <formula>O3=""</formula>
    </cfRule>
  </conditionalFormatting>
  <dataValidations count="4">
    <dataValidation allowBlank="1" showInputMessage="1" showErrorMessage="1" promptTitle="Shift Work Calendar" prompt="Use the spin buttons to change the calendar year. _x000a__x000a_Calendar automatically shows the shift schedule for each date. Setup the shift details and pattern from the Shift Pattern tab." sqref="A1" xr:uid="{00000000-0002-0000-0000-000000000000}"/>
    <dataValidation allowBlank="1" showInputMessage="1" showErrorMessage="1" prompt="Use the spin buttons to quickly change the calendar year" sqref="AC1:AF1" xr:uid="{00000000-0002-0000-0000-000001000000}"/>
    <dataValidation allowBlank="1" showInputMessage="1" showErrorMessage="1" prompt="To update the time of shift, go to the Shift Tab" sqref="O3" xr:uid="{00000000-0002-0000-0000-000002000000}"/>
    <dataValidation allowBlank="1" showInputMessage="1" showErrorMessage="1" prompt="To update the time of shift, go to the Shift Pattern Tab" sqref="I3 C3" xr:uid="{A7D2BF4A-2C8E-482E-AB09-B6D40CC25661}"/>
  </dataValidations>
  <printOptions horizontalCentered="1" verticalCentered="1"/>
  <pageMargins left="0.3" right="0.3" top="0.3" bottom="0.3" header="0" footer="0"/>
  <pageSetup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">
              <controlPr defaultSize="0" print="0" autoPict="0" altText="Use the spinner button to change calendar year or change the year in cell AE3">
                <anchor moveWithCells="1">
                  <from>
                    <xdr:col>27</xdr:col>
                    <xdr:colOff>400050</xdr:colOff>
                    <xdr:row>0</xdr:row>
                    <xdr:rowOff>342900</xdr:rowOff>
                  </from>
                  <to>
                    <xdr:col>28</xdr:col>
                    <xdr:colOff>142875</xdr:colOff>
                    <xdr:row>0</xdr:row>
                    <xdr:rowOff>647700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2"/>
  <sheetViews>
    <sheetView showGridLines="0" showRowColHeaders="0" workbookViewId="0"/>
  </sheetViews>
  <sheetFormatPr defaultColWidth="0" defaultRowHeight="26.1" customHeight="1" x14ac:dyDescent="0.3"/>
  <cols>
    <col min="1" max="1" width="1.77734375" style="34" customWidth="1"/>
    <col min="2" max="2" width="16.77734375" style="34" customWidth="1"/>
    <col min="3" max="3" width="8.77734375" style="34" customWidth="1"/>
    <col min="4" max="4" width="29.109375" style="34" customWidth="1"/>
    <col min="5" max="5" width="1.77734375" style="34" customWidth="1"/>
    <col min="6" max="21" width="0" style="34" hidden="1" customWidth="1"/>
    <col min="22" max="16384" width="8.88671875" style="34" hidden="1"/>
  </cols>
  <sheetData>
    <row r="1" spans="2:21" s="30" customFormat="1" ht="48.75" customHeight="1" x14ac:dyDescent="0.5">
      <c r="B1" s="50" t="s">
        <v>23</v>
      </c>
      <c r="C1" s="29"/>
      <c r="D1" s="31"/>
      <c r="E1" s="31" t="s">
        <v>2</v>
      </c>
      <c r="F1" s="31"/>
      <c r="G1" s="31"/>
      <c r="H1" s="31"/>
      <c r="I1" s="31"/>
      <c r="J1" s="31"/>
      <c r="K1" s="31"/>
      <c r="L1" s="32"/>
      <c r="R1" s="55"/>
      <c r="S1" s="55">
        <v>2019</v>
      </c>
      <c r="T1" s="55"/>
      <c r="U1" s="55"/>
    </row>
    <row r="2" spans="2:21" s="30" customFormat="1" ht="14.1" customHeight="1" x14ac:dyDescent="0.3">
      <c r="D2" s="31"/>
      <c r="E2" s="31"/>
      <c r="F2" s="31"/>
      <c r="G2" s="31"/>
      <c r="H2" s="31"/>
      <c r="I2" s="31"/>
      <c r="J2" s="31"/>
      <c r="K2" s="31"/>
      <c r="L2" s="32"/>
      <c r="R2" s="37"/>
      <c r="S2" s="37"/>
      <c r="T2" s="37"/>
      <c r="U2" s="37"/>
    </row>
    <row r="3" spans="2:21" s="33" customFormat="1" ht="26.1" customHeight="1" x14ac:dyDescent="0.3">
      <c r="B3" s="27" t="s">
        <v>24</v>
      </c>
      <c r="C3" s="43" t="s">
        <v>31</v>
      </c>
      <c r="D3" s="28" t="s">
        <v>26</v>
      </c>
    </row>
    <row r="4" spans="2:21" ht="26.1" customHeight="1" x14ac:dyDescent="0.3">
      <c r="B4" s="40" t="s">
        <v>29</v>
      </c>
      <c r="C4" s="40" t="s">
        <v>4</v>
      </c>
      <c r="D4" s="40" t="s">
        <v>25</v>
      </c>
    </row>
    <row r="5" spans="2:21" ht="26.1" customHeight="1" x14ac:dyDescent="0.3">
      <c r="B5" s="39" t="s">
        <v>30</v>
      </c>
      <c r="C5" s="39" t="s">
        <v>5</v>
      </c>
      <c r="D5" s="39" t="s">
        <v>33</v>
      </c>
    </row>
    <row r="6" spans="2:21" ht="26.1" customHeight="1" x14ac:dyDescent="0.3">
      <c r="B6" s="41" t="s">
        <v>34</v>
      </c>
      <c r="C6" s="41" t="s">
        <v>35</v>
      </c>
      <c r="D6" s="41"/>
    </row>
    <row r="7" spans="2:21" ht="26.1" customHeight="1" x14ac:dyDescent="0.3">
      <c r="B7" s="35" t="s">
        <v>28</v>
      </c>
      <c r="C7" s="35" t="s">
        <v>32</v>
      </c>
      <c r="D7" s="36"/>
    </row>
    <row r="8" spans="2:21" ht="14.1" customHeight="1" x14ac:dyDescent="0.3"/>
    <row r="9" spans="2:21" ht="26.1" customHeight="1" x14ac:dyDescent="0.3">
      <c r="B9" s="49" t="s">
        <v>3</v>
      </c>
      <c r="C9" s="58">
        <f>DATE(CalendarYear,1,1)</f>
        <v>43831</v>
      </c>
      <c r="D9" s="59"/>
      <c r="G9" s="51"/>
    </row>
    <row r="10" spans="2:21" ht="14.1" customHeight="1" x14ac:dyDescent="0.3">
      <c r="B10" s="49"/>
    </row>
    <row r="11" spans="2:21" ht="26.1" customHeight="1" x14ac:dyDescent="0.3">
      <c r="B11" s="49" t="s">
        <v>23</v>
      </c>
      <c r="C11" s="56" t="s">
        <v>36</v>
      </c>
      <c r="D11" s="57"/>
    </row>
    <row r="12" spans="2:21" ht="46.5" customHeight="1" x14ac:dyDescent="0.3">
      <c r="C12" s="60" t="s">
        <v>37</v>
      </c>
      <c r="D12" s="60"/>
    </row>
  </sheetData>
  <mergeCells count="4">
    <mergeCell ref="R1:U1"/>
    <mergeCell ref="C11:D11"/>
    <mergeCell ref="C9:D9"/>
    <mergeCell ref="C12:D12"/>
  </mergeCells>
  <dataValidations count="4">
    <dataValidation allowBlank="1" showInputMessage="1" showErrorMessage="1" prompt="This tab defines the shift schedule details" sqref="A1" xr:uid="{00000000-0002-0000-0100-000000000000}"/>
    <dataValidation allowBlank="1" showInputMessage="1" showErrorMessage="1" prompt="In this column, enter the letter codes for each shift. Make sure to use only one letter." sqref="C3" xr:uid="{00000000-0002-0000-0100-000001000000}"/>
    <dataValidation allowBlank="1" showInputMessage="1" showErrorMessage="1" prompt="In this column, enter time schedule for each shift" sqref="D3" xr:uid="{00000000-0002-0000-0100-000002000000}"/>
    <dataValidation allowBlank="1" showInputMessage="1" showErrorMessage="1" prompt="Enter date from where the shift pattern will start" sqref="C9:D9" xr:uid="{00000000-0002-0000-0100-000003000000}"/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28E10-4DD0-4CA5-B243-00F83D83F6D6}">
  <dimension ref="B1:AB49"/>
  <sheetViews>
    <sheetView showGridLines="0" zoomScale="90" zoomScaleNormal="90" workbookViewId="0">
      <selection activeCell="AF15" sqref="AF15"/>
    </sheetView>
  </sheetViews>
  <sheetFormatPr defaultRowHeight="15.75" x14ac:dyDescent="0.3"/>
  <cols>
    <col min="1" max="1" width="2.44140625" style="61" customWidth="1"/>
    <col min="2" max="2" width="2.88671875" style="61" customWidth="1"/>
    <col min="3" max="6" width="8.88671875" style="61"/>
    <col min="7" max="7" width="2.88671875" style="61" customWidth="1"/>
    <col min="8" max="8" width="3.6640625" style="61" customWidth="1"/>
    <col min="9" max="9" width="2.88671875" style="61" customWidth="1"/>
    <col min="10" max="13" width="8.88671875" style="61"/>
    <col min="14" max="14" width="2.88671875" style="61" customWidth="1"/>
    <col min="15" max="15" width="3.6640625" style="61" customWidth="1"/>
    <col min="16" max="16" width="2.88671875" style="61" customWidth="1"/>
    <col min="17" max="20" width="8.88671875" style="61"/>
    <col min="21" max="21" width="2.88671875" style="61" customWidth="1"/>
    <col min="22" max="22" width="3.6640625" style="61" customWidth="1"/>
    <col min="23" max="23" width="2.88671875" style="61" customWidth="1"/>
    <col min="24" max="27" width="8.88671875" style="61"/>
    <col min="28" max="28" width="2.88671875" style="61" customWidth="1"/>
    <col min="29" max="238" width="8.88671875" style="61"/>
    <col min="239" max="239" width="2.44140625" style="61" customWidth="1"/>
    <col min="240" max="240" width="2.88671875" style="61" customWidth="1"/>
    <col min="241" max="244" width="8.88671875" style="61"/>
    <col min="245" max="245" width="2.88671875" style="61" customWidth="1"/>
    <col min="246" max="246" width="3.6640625" style="61" customWidth="1"/>
    <col min="247" max="247" width="2.88671875" style="61" customWidth="1"/>
    <col min="248" max="251" width="8.88671875" style="61"/>
    <col min="252" max="252" width="2.88671875" style="61" customWidth="1"/>
    <col min="253" max="253" width="3.6640625" style="61" customWidth="1"/>
    <col min="254" max="254" width="2.88671875" style="61" customWidth="1"/>
    <col min="255" max="258" width="8.88671875" style="61"/>
    <col min="259" max="259" width="2.88671875" style="61" customWidth="1"/>
    <col min="260" max="260" width="3.6640625" style="61" customWidth="1"/>
    <col min="261" max="261" width="2.88671875" style="61" customWidth="1"/>
    <col min="262" max="265" width="8.88671875" style="61"/>
    <col min="266" max="266" width="2.88671875" style="61" customWidth="1"/>
    <col min="267" max="494" width="8.88671875" style="61"/>
    <col min="495" max="495" width="2.44140625" style="61" customWidth="1"/>
    <col min="496" max="496" width="2.88671875" style="61" customWidth="1"/>
    <col min="497" max="500" width="8.88671875" style="61"/>
    <col min="501" max="501" width="2.88671875" style="61" customWidth="1"/>
    <col min="502" max="502" width="3.6640625" style="61" customWidth="1"/>
    <col min="503" max="503" width="2.88671875" style="61" customWidth="1"/>
    <col min="504" max="507" width="8.88671875" style="61"/>
    <col min="508" max="508" width="2.88671875" style="61" customWidth="1"/>
    <col min="509" max="509" width="3.6640625" style="61" customWidth="1"/>
    <col min="510" max="510" width="2.88671875" style="61" customWidth="1"/>
    <col min="511" max="514" width="8.88671875" style="61"/>
    <col min="515" max="515" width="2.88671875" style="61" customWidth="1"/>
    <col min="516" max="516" width="3.6640625" style="61" customWidth="1"/>
    <col min="517" max="517" width="2.88671875" style="61" customWidth="1"/>
    <col min="518" max="521" width="8.88671875" style="61"/>
    <col min="522" max="522" width="2.88671875" style="61" customWidth="1"/>
    <col min="523" max="750" width="8.88671875" style="61"/>
    <col min="751" max="751" width="2.44140625" style="61" customWidth="1"/>
    <col min="752" max="752" width="2.88671875" style="61" customWidth="1"/>
    <col min="753" max="756" width="8.88671875" style="61"/>
    <col min="757" max="757" width="2.88671875" style="61" customWidth="1"/>
    <col min="758" max="758" width="3.6640625" style="61" customWidth="1"/>
    <col min="759" max="759" width="2.88671875" style="61" customWidth="1"/>
    <col min="760" max="763" width="8.88671875" style="61"/>
    <col min="764" max="764" width="2.88671875" style="61" customWidth="1"/>
    <col min="765" max="765" width="3.6640625" style="61" customWidth="1"/>
    <col min="766" max="766" width="2.88671875" style="61" customWidth="1"/>
    <col min="767" max="770" width="8.88671875" style="61"/>
    <col min="771" max="771" width="2.88671875" style="61" customWidth="1"/>
    <col min="772" max="772" width="3.6640625" style="61" customWidth="1"/>
    <col min="773" max="773" width="2.88671875" style="61" customWidth="1"/>
    <col min="774" max="777" width="8.88671875" style="61"/>
    <col min="778" max="778" width="2.88671875" style="61" customWidth="1"/>
    <col min="779" max="1006" width="8.88671875" style="61"/>
    <col min="1007" max="1007" width="2.44140625" style="61" customWidth="1"/>
    <col min="1008" max="1008" width="2.88671875" style="61" customWidth="1"/>
    <col min="1009" max="1012" width="8.88671875" style="61"/>
    <col min="1013" max="1013" width="2.88671875" style="61" customWidth="1"/>
    <col min="1014" max="1014" width="3.6640625" style="61" customWidth="1"/>
    <col min="1015" max="1015" width="2.88671875" style="61" customWidth="1"/>
    <col min="1016" max="1019" width="8.88671875" style="61"/>
    <col min="1020" max="1020" width="2.88671875" style="61" customWidth="1"/>
    <col min="1021" max="1021" width="3.6640625" style="61" customWidth="1"/>
    <col min="1022" max="1022" width="2.88671875" style="61" customWidth="1"/>
    <col min="1023" max="1026" width="8.88671875" style="61"/>
    <col min="1027" max="1027" width="2.88671875" style="61" customWidth="1"/>
    <col min="1028" max="1028" width="3.6640625" style="61" customWidth="1"/>
    <col min="1029" max="1029" width="2.88671875" style="61" customWidth="1"/>
    <col min="1030" max="1033" width="8.88671875" style="61"/>
    <col min="1034" max="1034" width="2.88671875" style="61" customWidth="1"/>
    <col min="1035" max="1262" width="8.88671875" style="61"/>
    <col min="1263" max="1263" width="2.44140625" style="61" customWidth="1"/>
    <col min="1264" max="1264" width="2.88671875" style="61" customWidth="1"/>
    <col min="1265" max="1268" width="8.88671875" style="61"/>
    <col min="1269" max="1269" width="2.88671875" style="61" customWidth="1"/>
    <col min="1270" max="1270" width="3.6640625" style="61" customWidth="1"/>
    <col min="1271" max="1271" width="2.88671875" style="61" customWidth="1"/>
    <col min="1272" max="1275" width="8.88671875" style="61"/>
    <col min="1276" max="1276" width="2.88671875" style="61" customWidth="1"/>
    <col min="1277" max="1277" width="3.6640625" style="61" customWidth="1"/>
    <col min="1278" max="1278" width="2.88671875" style="61" customWidth="1"/>
    <col min="1279" max="1282" width="8.88671875" style="61"/>
    <col min="1283" max="1283" width="2.88671875" style="61" customWidth="1"/>
    <col min="1284" max="1284" width="3.6640625" style="61" customWidth="1"/>
    <col min="1285" max="1285" width="2.88671875" style="61" customWidth="1"/>
    <col min="1286" max="1289" width="8.88671875" style="61"/>
    <col min="1290" max="1290" width="2.88671875" style="61" customWidth="1"/>
    <col min="1291" max="1518" width="8.88671875" style="61"/>
    <col min="1519" max="1519" width="2.44140625" style="61" customWidth="1"/>
    <col min="1520" max="1520" width="2.88671875" style="61" customWidth="1"/>
    <col min="1521" max="1524" width="8.88671875" style="61"/>
    <col min="1525" max="1525" width="2.88671875" style="61" customWidth="1"/>
    <col min="1526" max="1526" width="3.6640625" style="61" customWidth="1"/>
    <col min="1527" max="1527" width="2.88671875" style="61" customWidth="1"/>
    <col min="1528" max="1531" width="8.88671875" style="61"/>
    <col min="1532" max="1532" width="2.88671875" style="61" customWidth="1"/>
    <col min="1533" max="1533" width="3.6640625" style="61" customWidth="1"/>
    <col min="1534" max="1534" width="2.88671875" style="61" customWidth="1"/>
    <col min="1535" max="1538" width="8.88671875" style="61"/>
    <col min="1539" max="1539" width="2.88671875" style="61" customWidth="1"/>
    <col min="1540" max="1540" width="3.6640625" style="61" customWidth="1"/>
    <col min="1541" max="1541" width="2.88671875" style="61" customWidth="1"/>
    <col min="1542" max="1545" width="8.88671875" style="61"/>
    <col min="1546" max="1546" width="2.88671875" style="61" customWidth="1"/>
    <col min="1547" max="1774" width="8.88671875" style="61"/>
    <col min="1775" max="1775" width="2.44140625" style="61" customWidth="1"/>
    <col min="1776" max="1776" width="2.88671875" style="61" customWidth="1"/>
    <col min="1777" max="1780" width="8.88671875" style="61"/>
    <col min="1781" max="1781" width="2.88671875" style="61" customWidth="1"/>
    <col min="1782" max="1782" width="3.6640625" style="61" customWidth="1"/>
    <col min="1783" max="1783" width="2.88671875" style="61" customWidth="1"/>
    <col min="1784" max="1787" width="8.88671875" style="61"/>
    <col min="1788" max="1788" width="2.88671875" style="61" customWidth="1"/>
    <col min="1789" max="1789" width="3.6640625" style="61" customWidth="1"/>
    <col min="1790" max="1790" width="2.88671875" style="61" customWidth="1"/>
    <col min="1791" max="1794" width="8.88671875" style="61"/>
    <col min="1795" max="1795" width="2.88671875" style="61" customWidth="1"/>
    <col min="1796" max="1796" width="3.6640625" style="61" customWidth="1"/>
    <col min="1797" max="1797" width="2.88671875" style="61" customWidth="1"/>
    <col min="1798" max="1801" width="8.88671875" style="61"/>
    <col min="1802" max="1802" width="2.88671875" style="61" customWidth="1"/>
    <col min="1803" max="2030" width="8.88671875" style="61"/>
    <col min="2031" max="2031" width="2.44140625" style="61" customWidth="1"/>
    <col min="2032" max="2032" width="2.88671875" style="61" customWidth="1"/>
    <col min="2033" max="2036" width="8.88671875" style="61"/>
    <col min="2037" max="2037" width="2.88671875" style="61" customWidth="1"/>
    <col min="2038" max="2038" width="3.6640625" style="61" customWidth="1"/>
    <col min="2039" max="2039" width="2.88671875" style="61" customWidth="1"/>
    <col min="2040" max="2043" width="8.88671875" style="61"/>
    <col min="2044" max="2044" width="2.88671875" style="61" customWidth="1"/>
    <col min="2045" max="2045" width="3.6640625" style="61" customWidth="1"/>
    <col min="2046" max="2046" width="2.88671875" style="61" customWidth="1"/>
    <col min="2047" max="2050" width="8.88671875" style="61"/>
    <col min="2051" max="2051" width="2.88671875" style="61" customWidth="1"/>
    <col min="2052" max="2052" width="3.6640625" style="61" customWidth="1"/>
    <col min="2053" max="2053" width="2.88671875" style="61" customWidth="1"/>
    <col min="2054" max="2057" width="8.88671875" style="61"/>
    <col min="2058" max="2058" width="2.88671875" style="61" customWidth="1"/>
    <col min="2059" max="2286" width="8.88671875" style="61"/>
    <col min="2287" max="2287" width="2.44140625" style="61" customWidth="1"/>
    <col min="2288" max="2288" width="2.88671875" style="61" customWidth="1"/>
    <col min="2289" max="2292" width="8.88671875" style="61"/>
    <col min="2293" max="2293" width="2.88671875" style="61" customWidth="1"/>
    <col min="2294" max="2294" width="3.6640625" style="61" customWidth="1"/>
    <col min="2295" max="2295" width="2.88671875" style="61" customWidth="1"/>
    <col min="2296" max="2299" width="8.88671875" style="61"/>
    <col min="2300" max="2300" width="2.88671875" style="61" customWidth="1"/>
    <col min="2301" max="2301" width="3.6640625" style="61" customWidth="1"/>
    <col min="2302" max="2302" width="2.88671875" style="61" customWidth="1"/>
    <col min="2303" max="2306" width="8.88671875" style="61"/>
    <col min="2307" max="2307" width="2.88671875" style="61" customWidth="1"/>
    <col min="2308" max="2308" width="3.6640625" style="61" customWidth="1"/>
    <col min="2309" max="2309" width="2.88671875" style="61" customWidth="1"/>
    <col min="2310" max="2313" width="8.88671875" style="61"/>
    <col min="2314" max="2314" width="2.88671875" style="61" customWidth="1"/>
    <col min="2315" max="2542" width="8.88671875" style="61"/>
    <col min="2543" max="2543" width="2.44140625" style="61" customWidth="1"/>
    <col min="2544" max="2544" width="2.88671875" style="61" customWidth="1"/>
    <col min="2545" max="2548" width="8.88671875" style="61"/>
    <col min="2549" max="2549" width="2.88671875" style="61" customWidth="1"/>
    <col min="2550" max="2550" width="3.6640625" style="61" customWidth="1"/>
    <col min="2551" max="2551" width="2.88671875" style="61" customWidth="1"/>
    <col min="2552" max="2555" width="8.88671875" style="61"/>
    <col min="2556" max="2556" width="2.88671875" style="61" customWidth="1"/>
    <col min="2557" max="2557" width="3.6640625" style="61" customWidth="1"/>
    <col min="2558" max="2558" width="2.88671875" style="61" customWidth="1"/>
    <col min="2559" max="2562" width="8.88671875" style="61"/>
    <col min="2563" max="2563" width="2.88671875" style="61" customWidth="1"/>
    <col min="2564" max="2564" width="3.6640625" style="61" customWidth="1"/>
    <col min="2565" max="2565" width="2.88671875" style="61" customWidth="1"/>
    <col min="2566" max="2569" width="8.88671875" style="61"/>
    <col min="2570" max="2570" width="2.88671875" style="61" customWidth="1"/>
    <col min="2571" max="2798" width="8.88671875" style="61"/>
    <col min="2799" max="2799" width="2.44140625" style="61" customWidth="1"/>
    <col min="2800" max="2800" width="2.88671875" style="61" customWidth="1"/>
    <col min="2801" max="2804" width="8.88671875" style="61"/>
    <col min="2805" max="2805" width="2.88671875" style="61" customWidth="1"/>
    <col min="2806" max="2806" width="3.6640625" style="61" customWidth="1"/>
    <col min="2807" max="2807" width="2.88671875" style="61" customWidth="1"/>
    <col min="2808" max="2811" width="8.88671875" style="61"/>
    <col min="2812" max="2812" width="2.88671875" style="61" customWidth="1"/>
    <col min="2813" max="2813" width="3.6640625" style="61" customWidth="1"/>
    <col min="2814" max="2814" width="2.88671875" style="61" customWidth="1"/>
    <col min="2815" max="2818" width="8.88671875" style="61"/>
    <col min="2819" max="2819" width="2.88671875" style="61" customWidth="1"/>
    <col min="2820" max="2820" width="3.6640625" style="61" customWidth="1"/>
    <col min="2821" max="2821" width="2.88671875" style="61" customWidth="1"/>
    <col min="2822" max="2825" width="8.88671875" style="61"/>
    <col min="2826" max="2826" width="2.88671875" style="61" customWidth="1"/>
    <col min="2827" max="3054" width="8.88671875" style="61"/>
    <col min="3055" max="3055" width="2.44140625" style="61" customWidth="1"/>
    <col min="3056" max="3056" width="2.88671875" style="61" customWidth="1"/>
    <col min="3057" max="3060" width="8.88671875" style="61"/>
    <col min="3061" max="3061" width="2.88671875" style="61" customWidth="1"/>
    <col min="3062" max="3062" width="3.6640625" style="61" customWidth="1"/>
    <col min="3063" max="3063" width="2.88671875" style="61" customWidth="1"/>
    <col min="3064" max="3067" width="8.88671875" style="61"/>
    <col min="3068" max="3068" width="2.88671875" style="61" customWidth="1"/>
    <col min="3069" max="3069" width="3.6640625" style="61" customWidth="1"/>
    <col min="3070" max="3070" width="2.88671875" style="61" customWidth="1"/>
    <col min="3071" max="3074" width="8.88671875" style="61"/>
    <col min="3075" max="3075" width="2.88671875" style="61" customWidth="1"/>
    <col min="3076" max="3076" width="3.6640625" style="61" customWidth="1"/>
    <col min="3077" max="3077" width="2.88671875" style="61" customWidth="1"/>
    <col min="3078" max="3081" width="8.88671875" style="61"/>
    <col min="3082" max="3082" width="2.88671875" style="61" customWidth="1"/>
    <col min="3083" max="3310" width="8.88671875" style="61"/>
    <col min="3311" max="3311" width="2.44140625" style="61" customWidth="1"/>
    <col min="3312" max="3312" width="2.88671875" style="61" customWidth="1"/>
    <col min="3313" max="3316" width="8.88671875" style="61"/>
    <col min="3317" max="3317" width="2.88671875" style="61" customWidth="1"/>
    <col min="3318" max="3318" width="3.6640625" style="61" customWidth="1"/>
    <col min="3319" max="3319" width="2.88671875" style="61" customWidth="1"/>
    <col min="3320" max="3323" width="8.88671875" style="61"/>
    <col min="3324" max="3324" width="2.88671875" style="61" customWidth="1"/>
    <col min="3325" max="3325" width="3.6640625" style="61" customWidth="1"/>
    <col min="3326" max="3326" width="2.88671875" style="61" customWidth="1"/>
    <col min="3327" max="3330" width="8.88671875" style="61"/>
    <col min="3331" max="3331" width="2.88671875" style="61" customWidth="1"/>
    <col min="3332" max="3332" width="3.6640625" style="61" customWidth="1"/>
    <col min="3333" max="3333" width="2.88671875" style="61" customWidth="1"/>
    <col min="3334" max="3337" width="8.88671875" style="61"/>
    <col min="3338" max="3338" width="2.88671875" style="61" customWidth="1"/>
    <col min="3339" max="3566" width="8.88671875" style="61"/>
    <col min="3567" max="3567" width="2.44140625" style="61" customWidth="1"/>
    <col min="3568" max="3568" width="2.88671875" style="61" customWidth="1"/>
    <col min="3569" max="3572" width="8.88671875" style="61"/>
    <col min="3573" max="3573" width="2.88671875" style="61" customWidth="1"/>
    <col min="3574" max="3574" width="3.6640625" style="61" customWidth="1"/>
    <col min="3575" max="3575" width="2.88671875" style="61" customWidth="1"/>
    <col min="3576" max="3579" width="8.88671875" style="61"/>
    <col min="3580" max="3580" width="2.88671875" style="61" customWidth="1"/>
    <col min="3581" max="3581" width="3.6640625" style="61" customWidth="1"/>
    <col min="3582" max="3582" width="2.88671875" style="61" customWidth="1"/>
    <col min="3583" max="3586" width="8.88671875" style="61"/>
    <col min="3587" max="3587" width="2.88671875" style="61" customWidth="1"/>
    <col min="3588" max="3588" width="3.6640625" style="61" customWidth="1"/>
    <col min="3589" max="3589" width="2.88671875" style="61" customWidth="1"/>
    <col min="3590" max="3593" width="8.88671875" style="61"/>
    <col min="3594" max="3594" width="2.88671875" style="61" customWidth="1"/>
    <col min="3595" max="3822" width="8.88671875" style="61"/>
    <col min="3823" max="3823" width="2.44140625" style="61" customWidth="1"/>
    <col min="3824" max="3824" width="2.88671875" style="61" customWidth="1"/>
    <col min="3825" max="3828" width="8.88671875" style="61"/>
    <col min="3829" max="3829" width="2.88671875" style="61" customWidth="1"/>
    <col min="3830" max="3830" width="3.6640625" style="61" customWidth="1"/>
    <col min="3831" max="3831" width="2.88671875" style="61" customWidth="1"/>
    <col min="3832" max="3835" width="8.88671875" style="61"/>
    <col min="3836" max="3836" width="2.88671875" style="61" customWidth="1"/>
    <col min="3837" max="3837" width="3.6640625" style="61" customWidth="1"/>
    <col min="3838" max="3838" width="2.88671875" style="61" customWidth="1"/>
    <col min="3839" max="3842" width="8.88671875" style="61"/>
    <col min="3843" max="3843" width="2.88671875" style="61" customWidth="1"/>
    <col min="3844" max="3844" width="3.6640625" style="61" customWidth="1"/>
    <col min="3845" max="3845" width="2.88671875" style="61" customWidth="1"/>
    <col min="3846" max="3849" width="8.88671875" style="61"/>
    <col min="3850" max="3850" width="2.88671875" style="61" customWidth="1"/>
    <col min="3851" max="4078" width="8.88671875" style="61"/>
    <col min="4079" max="4079" width="2.44140625" style="61" customWidth="1"/>
    <col min="4080" max="4080" width="2.88671875" style="61" customWidth="1"/>
    <col min="4081" max="4084" width="8.88671875" style="61"/>
    <col min="4085" max="4085" width="2.88671875" style="61" customWidth="1"/>
    <col min="4086" max="4086" width="3.6640625" style="61" customWidth="1"/>
    <col min="4087" max="4087" width="2.88671875" style="61" customWidth="1"/>
    <col min="4088" max="4091" width="8.88671875" style="61"/>
    <col min="4092" max="4092" width="2.88671875" style="61" customWidth="1"/>
    <col min="4093" max="4093" width="3.6640625" style="61" customWidth="1"/>
    <col min="4094" max="4094" width="2.88671875" style="61" customWidth="1"/>
    <col min="4095" max="4098" width="8.88671875" style="61"/>
    <col min="4099" max="4099" width="2.88671875" style="61" customWidth="1"/>
    <col min="4100" max="4100" width="3.6640625" style="61" customWidth="1"/>
    <col min="4101" max="4101" width="2.88671875" style="61" customWidth="1"/>
    <col min="4102" max="4105" width="8.88671875" style="61"/>
    <col min="4106" max="4106" width="2.88671875" style="61" customWidth="1"/>
    <col min="4107" max="4334" width="8.88671875" style="61"/>
    <col min="4335" max="4335" width="2.44140625" style="61" customWidth="1"/>
    <col min="4336" max="4336" width="2.88671875" style="61" customWidth="1"/>
    <col min="4337" max="4340" width="8.88671875" style="61"/>
    <col min="4341" max="4341" width="2.88671875" style="61" customWidth="1"/>
    <col min="4342" max="4342" width="3.6640625" style="61" customWidth="1"/>
    <col min="4343" max="4343" width="2.88671875" style="61" customWidth="1"/>
    <col min="4344" max="4347" width="8.88671875" style="61"/>
    <col min="4348" max="4348" width="2.88671875" style="61" customWidth="1"/>
    <col min="4349" max="4349" width="3.6640625" style="61" customWidth="1"/>
    <col min="4350" max="4350" width="2.88671875" style="61" customWidth="1"/>
    <col min="4351" max="4354" width="8.88671875" style="61"/>
    <col min="4355" max="4355" width="2.88671875" style="61" customWidth="1"/>
    <col min="4356" max="4356" width="3.6640625" style="61" customWidth="1"/>
    <col min="4357" max="4357" width="2.88671875" style="61" customWidth="1"/>
    <col min="4358" max="4361" width="8.88671875" style="61"/>
    <col min="4362" max="4362" width="2.88671875" style="61" customWidth="1"/>
    <col min="4363" max="4590" width="8.88671875" style="61"/>
    <col min="4591" max="4591" width="2.44140625" style="61" customWidth="1"/>
    <col min="4592" max="4592" width="2.88671875" style="61" customWidth="1"/>
    <col min="4593" max="4596" width="8.88671875" style="61"/>
    <col min="4597" max="4597" width="2.88671875" style="61" customWidth="1"/>
    <col min="4598" max="4598" width="3.6640625" style="61" customWidth="1"/>
    <col min="4599" max="4599" width="2.88671875" style="61" customWidth="1"/>
    <col min="4600" max="4603" width="8.88671875" style="61"/>
    <col min="4604" max="4604" width="2.88671875" style="61" customWidth="1"/>
    <col min="4605" max="4605" width="3.6640625" style="61" customWidth="1"/>
    <col min="4606" max="4606" width="2.88671875" style="61" customWidth="1"/>
    <col min="4607" max="4610" width="8.88671875" style="61"/>
    <col min="4611" max="4611" width="2.88671875" style="61" customWidth="1"/>
    <col min="4612" max="4612" width="3.6640625" style="61" customWidth="1"/>
    <col min="4613" max="4613" width="2.88671875" style="61" customWidth="1"/>
    <col min="4614" max="4617" width="8.88671875" style="61"/>
    <col min="4618" max="4618" width="2.88671875" style="61" customWidth="1"/>
    <col min="4619" max="4846" width="8.88671875" style="61"/>
    <col min="4847" max="4847" width="2.44140625" style="61" customWidth="1"/>
    <col min="4848" max="4848" width="2.88671875" style="61" customWidth="1"/>
    <col min="4849" max="4852" width="8.88671875" style="61"/>
    <col min="4853" max="4853" width="2.88671875" style="61" customWidth="1"/>
    <col min="4854" max="4854" width="3.6640625" style="61" customWidth="1"/>
    <col min="4855" max="4855" width="2.88671875" style="61" customWidth="1"/>
    <col min="4856" max="4859" width="8.88671875" style="61"/>
    <col min="4860" max="4860" width="2.88671875" style="61" customWidth="1"/>
    <col min="4861" max="4861" width="3.6640625" style="61" customWidth="1"/>
    <col min="4862" max="4862" width="2.88671875" style="61" customWidth="1"/>
    <col min="4863" max="4866" width="8.88671875" style="61"/>
    <col min="4867" max="4867" width="2.88671875" style="61" customWidth="1"/>
    <col min="4868" max="4868" width="3.6640625" style="61" customWidth="1"/>
    <col min="4869" max="4869" width="2.88671875" style="61" customWidth="1"/>
    <col min="4870" max="4873" width="8.88671875" style="61"/>
    <col min="4874" max="4874" width="2.88671875" style="61" customWidth="1"/>
    <col min="4875" max="5102" width="8.88671875" style="61"/>
    <col min="5103" max="5103" width="2.44140625" style="61" customWidth="1"/>
    <col min="5104" max="5104" width="2.88671875" style="61" customWidth="1"/>
    <col min="5105" max="5108" width="8.88671875" style="61"/>
    <col min="5109" max="5109" width="2.88671875" style="61" customWidth="1"/>
    <col min="5110" max="5110" width="3.6640625" style="61" customWidth="1"/>
    <col min="5111" max="5111" width="2.88671875" style="61" customWidth="1"/>
    <col min="5112" max="5115" width="8.88671875" style="61"/>
    <col min="5116" max="5116" width="2.88671875" style="61" customWidth="1"/>
    <col min="5117" max="5117" width="3.6640625" style="61" customWidth="1"/>
    <col min="5118" max="5118" width="2.88671875" style="61" customWidth="1"/>
    <col min="5119" max="5122" width="8.88671875" style="61"/>
    <col min="5123" max="5123" width="2.88671875" style="61" customWidth="1"/>
    <col min="5124" max="5124" width="3.6640625" style="61" customWidth="1"/>
    <col min="5125" max="5125" width="2.88671875" style="61" customWidth="1"/>
    <col min="5126" max="5129" width="8.88671875" style="61"/>
    <col min="5130" max="5130" width="2.88671875" style="61" customWidth="1"/>
    <col min="5131" max="5358" width="8.88671875" style="61"/>
    <col min="5359" max="5359" width="2.44140625" style="61" customWidth="1"/>
    <col min="5360" max="5360" width="2.88671875" style="61" customWidth="1"/>
    <col min="5361" max="5364" width="8.88671875" style="61"/>
    <col min="5365" max="5365" width="2.88671875" style="61" customWidth="1"/>
    <col min="5366" max="5366" width="3.6640625" style="61" customWidth="1"/>
    <col min="5367" max="5367" width="2.88671875" style="61" customWidth="1"/>
    <col min="5368" max="5371" width="8.88671875" style="61"/>
    <col min="5372" max="5372" width="2.88671875" style="61" customWidth="1"/>
    <col min="5373" max="5373" width="3.6640625" style="61" customWidth="1"/>
    <col min="5374" max="5374" width="2.88671875" style="61" customWidth="1"/>
    <col min="5375" max="5378" width="8.88671875" style="61"/>
    <col min="5379" max="5379" width="2.88671875" style="61" customWidth="1"/>
    <col min="5380" max="5380" width="3.6640625" style="61" customWidth="1"/>
    <col min="5381" max="5381" width="2.88671875" style="61" customWidth="1"/>
    <col min="5382" max="5385" width="8.88671875" style="61"/>
    <col min="5386" max="5386" width="2.88671875" style="61" customWidth="1"/>
    <col min="5387" max="5614" width="8.88671875" style="61"/>
    <col min="5615" max="5615" width="2.44140625" style="61" customWidth="1"/>
    <col min="5616" max="5616" width="2.88671875" style="61" customWidth="1"/>
    <col min="5617" max="5620" width="8.88671875" style="61"/>
    <col min="5621" max="5621" width="2.88671875" style="61" customWidth="1"/>
    <col min="5622" max="5622" width="3.6640625" style="61" customWidth="1"/>
    <col min="5623" max="5623" width="2.88671875" style="61" customWidth="1"/>
    <col min="5624" max="5627" width="8.88671875" style="61"/>
    <col min="5628" max="5628" width="2.88671875" style="61" customWidth="1"/>
    <col min="5629" max="5629" width="3.6640625" style="61" customWidth="1"/>
    <col min="5630" max="5630" width="2.88671875" style="61" customWidth="1"/>
    <col min="5631" max="5634" width="8.88671875" style="61"/>
    <col min="5635" max="5635" width="2.88671875" style="61" customWidth="1"/>
    <col min="5636" max="5636" width="3.6640625" style="61" customWidth="1"/>
    <col min="5637" max="5637" width="2.88671875" style="61" customWidth="1"/>
    <col min="5638" max="5641" width="8.88671875" style="61"/>
    <col min="5642" max="5642" width="2.88671875" style="61" customWidth="1"/>
    <col min="5643" max="5870" width="8.88671875" style="61"/>
    <col min="5871" max="5871" width="2.44140625" style="61" customWidth="1"/>
    <col min="5872" max="5872" width="2.88671875" style="61" customWidth="1"/>
    <col min="5873" max="5876" width="8.88671875" style="61"/>
    <col min="5877" max="5877" width="2.88671875" style="61" customWidth="1"/>
    <col min="5878" max="5878" width="3.6640625" style="61" customWidth="1"/>
    <col min="5879" max="5879" width="2.88671875" style="61" customWidth="1"/>
    <col min="5880" max="5883" width="8.88671875" style="61"/>
    <col min="5884" max="5884" width="2.88671875" style="61" customWidth="1"/>
    <col min="5885" max="5885" width="3.6640625" style="61" customWidth="1"/>
    <col min="5886" max="5886" width="2.88671875" style="61" customWidth="1"/>
    <col min="5887" max="5890" width="8.88671875" style="61"/>
    <col min="5891" max="5891" width="2.88671875" style="61" customWidth="1"/>
    <col min="5892" max="5892" width="3.6640625" style="61" customWidth="1"/>
    <col min="5893" max="5893" width="2.88671875" style="61" customWidth="1"/>
    <col min="5894" max="5897" width="8.88671875" style="61"/>
    <col min="5898" max="5898" width="2.88671875" style="61" customWidth="1"/>
    <col min="5899" max="6126" width="8.88671875" style="61"/>
    <col min="6127" max="6127" width="2.44140625" style="61" customWidth="1"/>
    <col min="6128" max="6128" width="2.88671875" style="61" customWidth="1"/>
    <col min="6129" max="6132" width="8.88671875" style="61"/>
    <col min="6133" max="6133" width="2.88671875" style="61" customWidth="1"/>
    <col min="6134" max="6134" width="3.6640625" style="61" customWidth="1"/>
    <col min="6135" max="6135" width="2.88671875" style="61" customWidth="1"/>
    <col min="6136" max="6139" width="8.88671875" style="61"/>
    <col min="6140" max="6140" width="2.88671875" style="61" customWidth="1"/>
    <col min="6141" max="6141" width="3.6640625" style="61" customWidth="1"/>
    <col min="6142" max="6142" width="2.88671875" style="61" customWidth="1"/>
    <col min="6143" max="6146" width="8.88671875" style="61"/>
    <col min="6147" max="6147" width="2.88671875" style="61" customWidth="1"/>
    <col min="6148" max="6148" width="3.6640625" style="61" customWidth="1"/>
    <col min="6149" max="6149" width="2.88671875" style="61" customWidth="1"/>
    <col min="6150" max="6153" width="8.88671875" style="61"/>
    <col min="6154" max="6154" width="2.88671875" style="61" customWidth="1"/>
    <col min="6155" max="6382" width="8.88671875" style="61"/>
    <col min="6383" max="6383" width="2.44140625" style="61" customWidth="1"/>
    <col min="6384" max="6384" width="2.88671875" style="61" customWidth="1"/>
    <col min="6385" max="6388" width="8.88671875" style="61"/>
    <col min="6389" max="6389" width="2.88671875" style="61" customWidth="1"/>
    <col min="6390" max="6390" width="3.6640625" style="61" customWidth="1"/>
    <col min="6391" max="6391" width="2.88671875" style="61" customWidth="1"/>
    <col min="6392" max="6395" width="8.88671875" style="61"/>
    <col min="6396" max="6396" width="2.88671875" style="61" customWidth="1"/>
    <col min="6397" max="6397" width="3.6640625" style="61" customWidth="1"/>
    <col min="6398" max="6398" width="2.88671875" style="61" customWidth="1"/>
    <col min="6399" max="6402" width="8.88671875" style="61"/>
    <col min="6403" max="6403" width="2.88671875" style="61" customWidth="1"/>
    <col min="6404" max="6404" width="3.6640625" style="61" customWidth="1"/>
    <col min="6405" max="6405" width="2.88671875" style="61" customWidth="1"/>
    <col min="6406" max="6409" width="8.88671875" style="61"/>
    <col min="6410" max="6410" width="2.88671875" style="61" customWidth="1"/>
    <col min="6411" max="6638" width="8.88671875" style="61"/>
    <col min="6639" max="6639" width="2.44140625" style="61" customWidth="1"/>
    <col min="6640" max="6640" width="2.88671875" style="61" customWidth="1"/>
    <col min="6641" max="6644" width="8.88671875" style="61"/>
    <col min="6645" max="6645" width="2.88671875" style="61" customWidth="1"/>
    <col min="6646" max="6646" width="3.6640625" style="61" customWidth="1"/>
    <col min="6647" max="6647" width="2.88671875" style="61" customWidth="1"/>
    <col min="6648" max="6651" width="8.88671875" style="61"/>
    <col min="6652" max="6652" width="2.88671875" style="61" customWidth="1"/>
    <col min="6653" max="6653" width="3.6640625" style="61" customWidth="1"/>
    <col min="6654" max="6654" width="2.88671875" style="61" customWidth="1"/>
    <col min="6655" max="6658" width="8.88671875" style="61"/>
    <col min="6659" max="6659" width="2.88671875" style="61" customWidth="1"/>
    <col min="6660" max="6660" width="3.6640625" style="61" customWidth="1"/>
    <col min="6661" max="6661" width="2.88671875" style="61" customWidth="1"/>
    <col min="6662" max="6665" width="8.88671875" style="61"/>
    <col min="6666" max="6666" width="2.88671875" style="61" customWidth="1"/>
    <col min="6667" max="6894" width="8.88671875" style="61"/>
    <col min="6895" max="6895" width="2.44140625" style="61" customWidth="1"/>
    <col min="6896" max="6896" width="2.88671875" style="61" customWidth="1"/>
    <col min="6897" max="6900" width="8.88671875" style="61"/>
    <col min="6901" max="6901" width="2.88671875" style="61" customWidth="1"/>
    <col min="6902" max="6902" width="3.6640625" style="61" customWidth="1"/>
    <col min="6903" max="6903" width="2.88671875" style="61" customWidth="1"/>
    <col min="6904" max="6907" width="8.88671875" style="61"/>
    <col min="6908" max="6908" width="2.88671875" style="61" customWidth="1"/>
    <col min="6909" max="6909" width="3.6640625" style="61" customWidth="1"/>
    <col min="6910" max="6910" width="2.88671875" style="61" customWidth="1"/>
    <col min="6911" max="6914" width="8.88671875" style="61"/>
    <col min="6915" max="6915" width="2.88671875" style="61" customWidth="1"/>
    <col min="6916" max="6916" width="3.6640625" style="61" customWidth="1"/>
    <col min="6917" max="6917" width="2.88671875" style="61" customWidth="1"/>
    <col min="6918" max="6921" width="8.88671875" style="61"/>
    <col min="6922" max="6922" width="2.88671875" style="61" customWidth="1"/>
    <col min="6923" max="7150" width="8.88671875" style="61"/>
    <col min="7151" max="7151" width="2.44140625" style="61" customWidth="1"/>
    <col min="7152" max="7152" width="2.88671875" style="61" customWidth="1"/>
    <col min="7153" max="7156" width="8.88671875" style="61"/>
    <col min="7157" max="7157" width="2.88671875" style="61" customWidth="1"/>
    <col min="7158" max="7158" width="3.6640625" style="61" customWidth="1"/>
    <col min="7159" max="7159" width="2.88671875" style="61" customWidth="1"/>
    <col min="7160" max="7163" width="8.88671875" style="61"/>
    <col min="7164" max="7164" width="2.88671875" style="61" customWidth="1"/>
    <col min="7165" max="7165" width="3.6640625" style="61" customWidth="1"/>
    <col min="7166" max="7166" width="2.88671875" style="61" customWidth="1"/>
    <col min="7167" max="7170" width="8.88671875" style="61"/>
    <col min="7171" max="7171" width="2.88671875" style="61" customWidth="1"/>
    <col min="7172" max="7172" width="3.6640625" style="61" customWidth="1"/>
    <col min="7173" max="7173" width="2.88671875" style="61" customWidth="1"/>
    <col min="7174" max="7177" width="8.88671875" style="61"/>
    <col min="7178" max="7178" width="2.88671875" style="61" customWidth="1"/>
    <col min="7179" max="7406" width="8.88671875" style="61"/>
    <col min="7407" max="7407" width="2.44140625" style="61" customWidth="1"/>
    <col min="7408" max="7408" width="2.88671875" style="61" customWidth="1"/>
    <col min="7409" max="7412" width="8.88671875" style="61"/>
    <col min="7413" max="7413" width="2.88671875" style="61" customWidth="1"/>
    <col min="7414" max="7414" width="3.6640625" style="61" customWidth="1"/>
    <col min="7415" max="7415" width="2.88671875" style="61" customWidth="1"/>
    <col min="7416" max="7419" width="8.88671875" style="61"/>
    <col min="7420" max="7420" width="2.88671875" style="61" customWidth="1"/>
    <col min="7421" max="7421" width="3.6640625" style="61" customWidth="1"/>
    <col min="7422" max="7422" width="2.88671875" style="61" customWidth="1"/>
    <col min="7423" max="7426" width="8.88671875" style="61"/>
    <col min="7427" max="7427" width="2.88671875" style="61" customWidth="1"/>
    <col min="7428" max="7428" width="3.6640625" style="61" customWidth="1"/>
    <col min="7429" max="7429" width="2.88671875" style="61" customWidth="1"/>
    <col min="7430" max="7433" width="8.88671875" style="61"/>
    <col min="7434" max="7434" width="2.88671875" style="61" customWidth="1"/>
    <col min="7435" max="7662" width="8.88671875" style="61"/>
    <col min="7663" max="7663" width="2.44140625" style="61" customWidth="1"/>
    <col min="7664" max="7664" width="2.88671875" style="61" customWidth="1"/>
    <col min="7665" max="7668" width="8.88671875" style="61"/>
    <col min="7669" max="7669" width="2.88671875" style="61" customWidth="1"/>
    <col min="7670" max="7670" width="3.6640625" style="61" customWidth="1"/>
    <col min="7671" max="7671" width="2.88671875" style="61" customWidth="1"/>
    <col min="7672" max="7675" width="8.88671875" style="61"/>
    <col min="7676" max="7676" width="2.88671875" style="61" customWidth="1"/>
    <col min="7677" max="7677" width="3.6640625" style="61" customWidth="1"/>
    <col min="7678" max="7678" width="2.88671875" style="61" customWidth="1"/>
    <col min="7679" max="7682" width="8.88671875" style="61"/>
    <col min="7683" max="7683" width="2.88671875" style="61" customWidth="1"/>
    <col min="7684" max="7684" width="3.6640625" style="61" customWidth="1"/>
    <col min="7685" max="7685" width="2.88671875" style="61" customWidth="1"/>
    <col min="7686" max="7689" width="8.88671875" style="61"/>
    <col min="7690" max="7690" width="2.88671875" style="61" customWidth="1"/>
    <col min="7691" max="7918" width="8.88671875" style="61"/>
    <col min="7919" max="7919" width="2.44140625" style="61" customWidth="1"/>
    <col min="7920" max="7920" width="2.88671875" style="61" customWidth="1"/>
    <col min="7921" max="7924" width="8.88671875" style="61"/>
    <col min="7925" max="7925" width="2.88671875" style="61" customWidth="1"/>
    <col min="7926" max="7926" width="3.6640625" style="61" customWidth="1"/>
    <col min="7927" max="7927" width="2.88671875" style="61" customWidth="1"/>
    <col min="7928" max="7931" width="8.88671875" style="61"/>
    <col min="7932" max="7932" width="2.88671875" style="61" customWidth="1"/>
    <col min="7933" max="7933" width="3.6640625" style="61" customWidth="1"/>
    <col min="7934" max="7934" width="2.88671875" style="61" customWidth="1"/>
    <col min="7935" max="7938" width="8.88671875" style="61"/>
    <col min="7939" max="7939" width="2.88671875" style="61" customWidth="1"/>
    <col min="7940" max="7940" width="3.6640625" style="61" customWidth="1"/>
    <col min="7941" max="7941" width="2.88671875" style="61" customWidth="1"/>
    <col min="7942" max="7945" width="8.88671875" style="61"/>
    <col min="7946" max="7946" width="2.88671875" style="61" customWidth="1"/>
    <col min="7947" max="8174" width="8.88671875" style="61"/>
    <col min="8175" max="8175" width="2.44140625" style="61" customWidth="1"/>
    <col min="8176" max="8176" width="2.88671875" style="61" customWidth="1"/>
    <col min="8177" max="8180" width="8.88671875" style="61"/>
    <col min="8181" max="8181" width="2.88671875" style="61" customWidth="1"/>
    <col min="8182" max="8182" width="3.6640625" style="61" customWidth="1"/>
    <col min="8183" max="8183" width="2.88671875" style="61" customWidth="1"/>
    <col min="8184" max="8187" width="8.88671875" style="61"/>
    <col min="8188" max="8188" width="2.88671875" style="61" customWidth="1"/>
    <col min="8189" max="8189" width="3.6640625" style="61" customWidth="1"/>
    <col min="8190" max="8190" width="2.88671875" style="61" customWidth="1"/>
    <col min="8191" max="8194" width="8.88671875" style="61"/>
    <col min="8195" max="8195" width="2.88671875" style="61" customWidth="1"/>
    <col min="8196" max="8196" width="3.6640625" style="61" customWidth="1"/>
    <col min="8197" max="8197" width="2.88671875" style="61" customWidth="1"/>
    <col min="8198" max="8201" width="8.88671875" style="61"/>
    <col min="8202" max="8202" width="2.88671875" style="61" customWidth="1"/>
    <col min="8203" max="8430" width="8.88671875" style="61"/>
    <col min="8431" max="8431" width="2.44140625" style="61" customWidth="1"/>
    <col min="8432" max="8432" width="2.88671875" style="61" customWidth="1"/>
    <col min="8433" max="8436" width="8.88671875" style="61"/>
    <col min="8437" max="8437" width="2.88671875" style="61" customWidth="1"/>
    <col min="8438" max="8438" width="3.6640625" style="61" customWidth="1"/>
    <col min="8439" max="8439" width="2.88671875" style="61" customWidth="1"/>
    <col min="8440" max="8443" width="8.88671875" style="61"/>
    <col min="8444" max="8444" width="2.88671875" style="61" customWidth="1"/>
    <col min="8445" max="8445" width="3.6640625" style="61" customWidth="1"/>
    <col min="8446" max="8446" width="2.88671875" style="61" customWidth="1"/>
    <col min="8447" max="8450" width="8.88671875" style="61"/>
    <col min="8451" max="8451" width="2.88671875" style="61" customWidth="1"/>
    <col min="8452" max="8452" width="3.6640625" style="61" customWidth="1"/>
    <col min="8453" max="8453" width="2.88671875" style="61" customWidth="1"/>
    <col min="8454" max="8457" width="8.88671875" style="61"/>
    <col min="8458" max="8458" width="2.88671875" style="61" customWidth="1"/>
    <col min="8459" max="8686" width="8.88671875" style="61"/>
    <col min="8687" max="8687" width="2.44140625" style="61" customWidth="1"/>
    <col min="8688" max="8688" width="2.88671875" style="61" customWidth="1"/>
    <col min="8689" max="8692" width="8.88671875" style="61"/>
    <col min="8693" max="8693" width="2.88671875" style="61" customWidth="1"/>
    <col min="8694" max="8694" width="3.6640625" style="61" customWidth="1"/>
    <col min="8695" max="8695" width="2.88671875" style="61" customWidth="1"/>
    <col min="8696" max="8699" width="8.88671875" style="61"/>
    <col min="8700" max="8700" width="2.88671875" style="61" customWidth="1"/>
    <col min="8701" max="8701" width="3.6640625" style="61" customWidth="1"/>
    <col min="8702" max="8702" width="2.88671875" style="61" customWidth="1"/>
    <col min="8703" max="8706" width="8.88671875" style="61"/>
    <col min="8707" max="8707" width="2.88671875" style="61" customWidth="1"/>
    <col min="8708" max="8708" width="3.6640625" style="61" customWidth="1"/>
    <col min="8709" max="8709" width="2.88671875" style="61" customWidth="1"/>
    <col min="8710" max="8713" width="8.88671875" style="61"/>
    <col min="8714" max="8714" width="2.88671875" style="61" customWidth="1"/>
    <col min="8715" max="8942" width="8.88671875" style="61"/>
    <col min="8943" max="8943" width="2.44140625" style="61" customWidth="1"/>
    <col min="8944" max="8944" width="2.88671875" style="61" customWidth="1"/>
    <col min="8945" max="8948" width="8.88671875" style="61"/>
    <col min="8949" max="8949" width="2.88671875" style="61" customWidth="1"/>
    <col min="8950" max="8950" width="3.6640625" style="61" customWidth="1"/>
    <col min="8951" max="8951" width="2.88671875" style="61" customWidth="1"/>
    <col min="8952" max="8955" width="8.88671875" style="61"/>
    <col min="8956" max="8956" width="2.88671875" style="61" customWidth="1"/>
    <col min="8957" max="8957" width="3.6640625" style="61" customWidth="1"/>
    <col min="8958" max="8958" width="2.88671875" style="61" customWidth="1"/>
    <col min="8959" max="8962" width="8.88671875" style="61"/>
    <col min="8963" max="8963" width="2.88671875" style="61" customWidth="1"/>
    <col min="8964" max="8964" width="3.6640625" style="61" customWidth="1"/>
    <col min="8965" max="8965" width="2.88671875" style="61" customWidth="1"/>
    <col min="8966" max="8969" width="8.88671875" style="61"/>
    <col min="8970" max="8970" width="2.88671875" style="61" customWidth="1"/>
    <col min="8971" max="9198" width="8.88671875" style="61"/>
    <col min="9199" max="9199" width="2.44140625" style="61" customWidth="1"/>
    <col min="9200" max="9200" width="2.88671875" style="61" customWidth="1"/>
    <col min="9201" max="9204" width="8.88671875" style="61"/>
    <col min="9205" max="9205" width="2.88671875" style="61" customWidth="1"/>
    <col min="9206" max="9206" width="3.6640625" style="61" customWidth="1"/>
    <col min="9207" max="9207" width="2.88671875" style="61" customWidth="1"/>
    <col min="9208" max="9211" width="8.88671875" style="61"/>
    <col min="9212" max="9212" width="2.88671875" style="61" customWidth="1"/>
    <col min="9213" max="9213" width="3.6640625" style="61" customWidth="1"/>
    <col min="9214" max="9214" width="2.88671875" style="61" customWidth="1"/>
    <col min="9215" max="9218" width="8.88671875" style="61"/>
    <col min="9219" max="9219" width="2.88671875" style="61" customWidth="1"/>
    <col min="9220" max="9220" width="3.6640625" style="61" customWidth="1"/>
    <col min="9221" max="9221" width="2.88671875" style="61" customWidth="1"/>
    <col min="9222" max="9225" width="8.88671875" style="61"/>
    <col min="9226" max="9226" width="2.88671875" style="61" customWidth="1"/>
    <col min="9227" max="9454" width="8.88671875" style="61"/>
    <col min="9455" max="9455" width="2.44140625" style="61" customWidth="1"/>
    <col min="9456" max="9456" width="2.88671875" style="61" customWidth="1"/>
    <col min="9457" max="9460" width="8.88671875" style="61"/>
    <col min="9461" max="9461" width="2.88671875" style="61" customWidth="1"/>
    <col min="9462" max="9462" width="3.6640625" style="61" customWidth="1"/>
    <col min="9463" max="9463" width="2.88671875" style="61" customWidth="1"/>
    <col min="9464" max="9467" width="8.88671875" style="61"/>
    <col min="9468" max="9468" width="2.88671875" style="61" customWidth="1"/>
    <col min="9469" max="9469" width="3.6640625" style="61" customWidth="1"/>
    <col min="9470" max="9470" width="2.88671875" style="61" customWidth="1"/>
    <col min="9471" max="9474" width="8.88671875" style="61"/>
    <col min="9475" max="9475" width="2.88671875" style="61" customWidth="1"/>
    <col min="9476" max="9476" width="3.6640625" style="61" customWidth="1"/>
    <col min="9477" max="9477" width="2.88671875" style="61" customWidth="1"/>
    <col min="9478" max="9481" width="8.88671875" style="61"/>
    <col min="9482" max="9482" width="2.88671875" style="61" customWidth="1"/>
    <col min="9483" max="9710" width="8.88671875" style="61"/>
    <col min="9711" max="9711" width="2.44140625" style="61" customWidth="1"/>
    <col min="9712" max="9712" width="2.88671875" style="61" customWidth="1"/>
    <col min="9713" max="9716" width="8.88671875" style="61"/>
    <col min="9717" max="9717" width="2.88671875" style="61" customWidth="1"/>
    <col min="9718" max="9718" width="3.6640625" style="61" customWidth="1"/>
    <col min="9719" max="9719" width="2.88671875" style="61" customWidth="1"/>
    <col min="9720" max="9723" width="8.88671875" style="61"/>
    <col min="9724" max="9724" width="2.88671875" style="61" customWidth="1"/>
    <col min="9725" max="9725" width="3.6640625" style="61" customWidth="1"/>
    <col min="9726" max="9726" width="2.88671875" style="61" customWidth="1"/>
    <col min="9727" max="9730" width="8.88671875" style="61"/>
    <col min="9731" max="9731" width="2.88671875" style="61" customWidth="1"/>
    <col min="9732" max="9732" width="3.6640625" style="61" customWidth="1"/>
    <col min="9733" max="9733" width="2.88671875" style="61" customWidth="1"/>
    <col min="9734" max="9737" width="8.88671875" style="61"/>
    <col min="9738" max="9738" width="2.88671875" style="61" customWidth="1"/>
    <col min="9739" max="9966" width="8.88671875" style="61"/>
    <col min="9967" max="9967" width="2.44140625" style="61" customWidth="1"/>
    <col min="9968" max="9968" width="2.88671875" style="61" customWidth="1"/>
    <col min="9969" max="9972" width="8.88671875" style="61"/>
    <col min="9973" max="9973" width="2.88671875" style="61" customWidth="1"/>
    <col min="9974" max="9974" width="3.6640625" style="61" customWidth="1"/>
    <col min="9975" max="9975" width="2.88671875" style="61" customWidth="1"/>
    <col min="9976" max="9979" width="8.88671875" style="61"/>
    <col min="9980" max="9980" width="2.88671875" style="61" customWidth="1"/>
    <col min="9981" max="9981" width="3.6640625" style="61" customWidth="1"/>
    <col min="9982" max="9982" width="2.88671875" style="61" customWidth="1"/>
    <col min="9983" max="9986" width="8.88671875" style="61"/>
    <col min="9987" max="9987" width="2.88671875" style="61" customWidth="1"/>
    <col min="9988" max="9988" width="3.6640625" style="61" customWidth="1"/>
    <col min="9989" max="9989" width="2.88671875" style="61" customWidth="1"/>
    <col min="9990" max="9993" width="8.88671875" style="61"/>
    <col min="9994" max="9994" width="2.88671875" style="61" customWidth="1"/>
    <col min="9995" max="10222" width="8.88671875" style="61"/>
    <col min="10223" max="10223" width="2.44140625" style="61" customWidth="1"/>
    <col min="10224" max="10224" width="2.88671875" style="61" customWidth="1"/>
    <col min="10225" max="10228" width="8.88671875" style="61"/>
    <col min="10229" max="10229" width="2.88671875" style="61" customWidth="1"/>
    <col min="10230" max="10230" width="3.6640625" style="61" customWidth="1"/>
    <col min="10231" max="10231" width="2.88671875" style="61" customWidth="1"/>
    <col min="10232" max="10235" width="8.88671875" style="61"/>
    <col min="10236" max="10236" width="2.88671875" style="61" customWidth="1"/>
    <col min="10237" max="10237" width="3.6640625" style="61" customWidth="1"/>
    <col min="10238" max="10238" width="2.88671875" style="61" customWidth="1"/>
    <col min="10239" max="10242" width="8.88671875" style="61"/>
    <col min="10243" max="10243" width="2.88671875" style="61" customWidth="1"/>
    <col min="10244" max="10244" width="3.6640625" style="61" customWidth="1"/>
    <col min="10245" max="10245" width="2.88671875" style="61" customWidth="1"/>
    <col min="10246" max="10249" width="8.88671875" style="61"/>
    <col min="10250" max="10250" width="2.88671875" style="61" customWidth="1"/>
    <col min="10251" max="10478" width="8.88671875" style="61"/>
    <col min="10479" max="10479" width="2.44140625" style="61" customWidth="1"/>
    <col min="10480" max="10480" width="2.88671875" style="61" customWidth="1"/>
    <col min="10481" max="10484" width="8.88671875" style="61"/>
    <col min="10485" max="10485" width="2.88671875" style="61" customWidth="1"/>
    <col min="10486" max="10486" width="3.6640625" style="61" customWidth="1"/>
    <col min="10487" max="10487" width="2.88671875" style="61" customWidth="1"/>
    <col min="10488" max="10491" width="8.88671875" style="61"/>
    <col min="10492" max="10492" width="2.88671875" style="61" customWidth="1"/>
    <col min="10493" max="10493" width="3.6640625" style="61" customWidth="1"/>
    <col min="10494" max="10494" width="2.88671875" style="61" customWidth="1"/>
    <col min="10495" max="10498" width="8.88671875" style="61"/>
    <col min="10499" max="10499" width="2.88671875" style="61" customWidth="1"/>
    <col min="10500" max="10500" width="3.6640625" style="61" customWidth="1"/>
    <col min="10501" max="10501" width="2.88671875" style="61" customWidth="1"/>
    <col min="10502" max="10505" width="8.88671875" style="61"/>
    <col min="10506" max="10506" width="2.88671875" style="61" customWidth="1"/>
    <col min="10507" max="10734" width="8.88671875" style="61"/>
    <col min="10735" max="10735" width="2.44140625" style="61" customWidth="1"/>
    <col min="10736" max="10736" width="2.88671875" style="61" customWidth="1"/>
    <col min="10737" max="10740" width="8.88671875" style="61"/>
    <col min="10741" max="10741" width="2.88671875" style="61" customWidth="1"/>
    <col min="10742" max="10742" width="3.6640625" style="61" customWidth="1"/>
    <col min="10743" max="10743" width="2.88671875" style="61" customWidth="1"/>
    <col min="10744" max="10747" width="8.88671875" style="61"/>
    <col min="10748" max="10748" width="2.88671875" style="61" customWidth="1"/>
    <col min="10749" max="10749" width="3.6640625" style="61" customWidth="1"/>
    <col min="10750" max="10750" width="2.88671875" style="61" customWidth="1"/>
    <col min="10751" max="10754" width="8.88671875" style="61"/>
    <col min="10755" max="10755" width="2.88671875" style="61" customWidth="1"/>
    <col min="10756" max="10756" width="3.6640625" style="61" customWidth="1"/>
    <col min="10757" max="10757" width="2.88671875" style="61" customWidth="1"/>
    <col min="10758" max="10761" width="8.88671875" style="61"/>
    <col min="10762" max="10762" width="2.88671875" style="61" customWidth="1"/>
    <col min="10763" max="10990" width="8.88671875" style="61"/>
    <col min="10991" max="10991" width="2.44140625" style="61" customWidth="1"/>
    <col min="10992" max="10992" width="2.88671875" style="61" customWidth="1"/>
    <col min="10993" max="10996" width="8.88671875" style="61"/>
    <col min="10997" max="10997" width="2.88671875" style="61" customWidth="1"/>
    <col min="10998" max="10998" width="3.6640625" style="61" customWidth="1"/>
    <col min="10999" max="10999" width="2.88671875" style="61" customWidth="1"/>
    <col min="11000" max="11003" width="8.88671875" style="61"/>
    <col min="11004" max="11004" width="2.88671875" style="61" customWidth="1"/>
    <col min="11005" max="11005" width="3.6640625" style="61" customWidth="1"/>
    <col min="11006" max="11006" width="2.88671875" style="61" customWidth="1"/>
    <col min="11007" max="11010" width="8.88671875" style="61"/>
    <col min="11011" max="11011" width="2.88671875" style="61" customWidth="1"/>
    <col min="11012" max="11012" width="3.6640625" style="61" customWidth="1"/>
    <col min="11013" max="11013" width="2.88671875" style="61" customWidth="1"/>
    <col min="11014" max="11017" width="8.88671875" style="61"/>
    <col min="11018" max="11018" width="2.88671875" style="61" customWidth="1"/>
    <col min="11019" max="11246" width="8.88671875" style="61"/>
    <col min="11247" max="11247" width="2.44140625" style="61" customWidth="1"/>
    <col min="11248" max="11248" width="2.88671875" style="61" customWidth="1"/>
    <col min="11249" max="11252" width="8.88671875" style="61"/>
    <col min="11253" max="11253" width="2.88671875" style="61" customWidth="1"/>
    <col min="11254" max="11254" width="3.6640625" style="61" customWidth="1"/>
    <col min="11255" max="11255" width="2.88671875" style="61" customWidth="1"/>
    <col min="11256" max="11259" width="8.88671875" style="61"/>
    <col min="11260" max="11260" width="2.88671875" style="61" customWidth="1"/>
    <col min="11261" max="11261" width="3.6640625" style="61" customWidth="1"/>
    <col min="11262" max="11262" width="2.88671875" style="61" customWidth="1"/>
    <col min="11263" max="11266" width="8.88671875" style="61"/>
    <col min="11267" max="11267" width="2.88671875" style="61" customWidth="1"/>
    <col min="11268" max="11268" width="3.6640625" style="61" customWidth="1"/>
    <col min="11269" max="11269" width="2.88671875" style="61" customWidth="1"/>
    <col min="11270" max="11273" width="8.88671875" style="61"/>
    <col min="11274" max="11274" width="2.88671875" style="61" customWidth="1"/>
    <col min="11275" max="11502" width="8.88671875" style="61"/>
    <col min="11503" max="11503" width="2.44140625" style="61" customWidth="1"/>
    <col min="11504" max="11504" width="2.88671875" style="61" customWidth="1"/>
    <col min="11505" max="11508" width="8.88671875" style="61"/>
    <col min="11509" max="11509" width="2.88671875" style="61" customWidth="1"/>
    <col min="11510" max="11510" width="3.6640625" style="61" customWidth="1"/>
    <col min="11511" max="11511" width="2.88671875" style="61" customWidth="1"/>
    <col min="11512" max="11515" width="8.88671875" style="61"/>
    <col min="11516" max="11516" width="2.88671875" style="61" customWidth="1"/>
    <col min="11517" max="11517" width="3.6640625" style="61" customWidth="1"/>
    <col min="11518" max="11518" width="2.88671875" style="61" customWidth="1"/>
    <col min="11519" max="11522" width="8.88671875" style="61"/>
    <col min="11523" max="11523" width="2.88671875" style="61" customWidth="1"/>
    <col min="11524" max="11524" width="3.6640625" style="61" customWidth="1"/>
    <col min="11525" max="11525" width="2.88671875" style="61" customWidth="1"/>
    <col min="11526" max="11529" width="8.88671875" style="61"/>
    <col min="11530" max="11530" width="2.88671875" style="61" customWidth="1"/>
    <col min="11531" max="11758" width="8.88671875" style="61"/>
    <col min="11759" max="11759" width="2.44140625" style="61" customWidth="1"/>
    <col min="11760" max="11760" width="2.88671875" style="61" customWidth="1"/>
    <col min="11761" max="11764" width="8.88671875" style="61"/>
    <col min="11765" max="11765" width="2.88671875" style="61" customWidth="1"/>
    <col min="11766" max="11766" width="3.6640625" style="61" customWidth="1"/>
    <col min="11767" max="11767" width="2.88671875" style="61" customWidth="1"/>
    <col min="11768" max="11771" width="8.88671875" style="61"/>
    <col min="11772" max="11772" width="2.88671875" style="61" customWidth="1"/>
    <col min="11773" max="11773" width="3.6640625" style="61" customWidth="1"/>
    <col min="11774" max="11774" width="2.88671875" style="61" customWidth="1"/>
    <col min="11775" max="11778" width="8.88671875" style="61"/>
    <col min="11779" max="11779" width="2.88671875" style="61" customWidth="1"/>
    <col min="11780" max="11780" width="3.6640625" style="61" customWidth="1"/>
    <col min="11781" max="11781" width="2.88671875" style="61" customWidth="1"/>
    <col min="11782" max="11785" width="8.88671875" style="61"/>
    <col min="11786" max="11786" width="2.88671875" style="61" customWidth="1"/>
    <col min="11787" max="12014" width="8.88671875" style="61"/>
    <col min="12015" max="12015" width="2.44140625" style="61" customWidth="1"/>
    <col min="12016" max="12016" width="2.88671875" style="61" customWidth="1"/>
    <col min="12017" max="12020" width="8.88671875" style="61"/>
    <col min="12021" max="12021" width="2.88671875" style="61" customWidth="1"/>
    <col min="12022" max="12022" width="3.6640625" style="61" customWidth="1"/>
    <col min="12023" max="12023" width="2.88671875" style="61" customWidth="1"/>
    <col min="12024" max="12027" width="8.88671875" style="61"/>
    <col min="12028" max="12028" width="2.88671875" style="61" customWidth="1"/>
    <col min="12029" max="12029" width="3.6640625" style="61" customWidth="1"/>
    <col min="12030" max="12030" width="2.88671875" style="61" customWidth="1"/>
    <col min="12031" max="12034" width="8.88671875" style="61"/>
    <col min="12035" max="12035" width="2.88671875" style="61" customWidth="1"/>
    <col min="12036" max="12036" width="3.6640625" style="61" customWidth="1"/>
    <col min="12037" max="12037" width="2.88671875" style="61" customWidth="1"/>
    <col min="12038" max="12041" width="8.88671875" style="61"/>
    <col min="12042" max="12042" width="2.88671875" style="61" customWidth="1"/>
    <col min="12043" max="12270" width="8.88671875" style="61"/>
    <col min="12271" max="12271" width="2.44140625" style="61" customWidth="1"/>
    <col min="12272" max="12272" width="2.88671875" style="61" customWidth="1"/>
    <col min="12273" max="12276" width="8.88671875" style="61"/>
    <col min="12277" max="12277" width="2.88671875" style="61" customWidth="1"/>
    <col min="12278" max="12278" width="3.6640625" style="61" customWidth="1"/>
    <col min="12279" max="12279" width="2.88671875" style="61" customWidth="1"/>
    <col min="12280" max="12283" width="8.88671875" style="61"/>
    <col min="12284" max="12284" width="2.88671875" style="61" customWidth="1"/>
    <col min="12285" max="12285" width="3.6640625" style="61" customWidth="1"/>
    <col min="12286" max="12286" width="2.88671875" style="61" customWidth="1"/>
    <col min="12287" max="12290" width="8.88671875" style="61"/>
    <col min="12291" max="12291" width="2.88671875" style="61" customWidth="1"/>
    <col min="12292" max="12292" width="3.6640625" style="61" customWidth="1"/>
    <col min="12293" max="12293" width="2.88671875" style="61" customWidth="1"/>
    <col min="12294" max="12297" width="8.88671875" style="61"/>
    <col min="12298" max="12298" width="2.88671875" style="61" customWidth="1"/>
    <col min="12299" max="12526" width="8.88671875" style="61"/>
    <col min="12527" max="12527" width="2.44140625" style="61" customWidth="1"/>
    <col min="12528" max="12528" width="2.88671875" style="61" customWidth="1"/>
    <col min="12529" max="12532" width="8.88671875" style="61"/>
    <col min="12533" max="12533" width="2.88671875" style="61" customWidth="1"/>
    <col min="12534" max="12534" width="3.6640625" style="61" customWidth="1"/>
    <col min="12535" max="12535" width="2.88671875" style="61" customWidth="1"/>
    <col min="12536" max="12539" width="8.88671875" style="61"/>
    <col min="12540" max="12540" width="2.88671875" style="61" customWidth="1"/>
    <col min="12541" max="12541" width="3.6640625" style="61" customWidth="1"/>
    <col min="12542" max="12542" width="2.88671875" style="61" customWidth="1"/>
    <col min="12543" max="12546" width="8.88671875" style="61"/>
    <col min="12547" max="12547" width="2.88671875" style="61" customWidth="1"/>
    <col min="12548" max="12548" width="3.6640625" style="61" customWidth="1"/>
    <col min="12549" max="12549" width="2.88671875" style="61" customWidth="1"/>
    <col min="12550" max="12553" width="8.88671875" style="61"/>
    <col min="12554" max="12554" width="2.88671875" style="61" customWidth="1"/>
    <col min="12555" max="12782" width="8.88671875" style="61"/>
    <col min="12783" max="12783" width="2.44140625" style="61" customWidth="1"/>
    <col min="12784" max="12784" width="2.88671875" style="61" customWidth="1"/>
    <col min="12785" max="12788" width="8.88671875" style="61"/>
    <col min="12789" max="12789" width="2.88671875" style="61" customWidth="1"/>
    <col min="12790" max="12790" width="3.6640625" style="61" customWidth="1"/>
    <col min="12791" max="12791" width="2.88671875" style="61" customWidth="1"/>
    <col min="12792" max="12795" width="8.88671875" style="61"/>
    <col min="12796" max="12796" width="2.88671875" style="61" customWidth="1"/>
    <col min="12797" max="12797" width="3.6640625" style="61" customWidth="1"/>
    <col min="12798" max="12798" width="2.88671875" style="61" customWidth="1"/>
    <col min="12799" max="12802" width="8.88671875" style="61"/>
    <col min="12803" max="12803" width="2.88671875" style="61" customWidth="1"/>
    <col min="12804" max="12804" width="3.6640625" style="61" customWidth="1"/>
    <col min="12805" max="12805" width="2.88671875" style="61" customWidth="1"/>
    <col min="12806" max="12809" width="8.88671875" style="61"/>
    <col min="12810" max="12810" width="2.88671875" style="61" customWidth="1"/>
    <col min="12811" max="13038" width="8.88671875" style="61"/>
    <col min="13039" max="13039" width="2.44140625" style="61" customWidth="1"/>
    <col min="13040" max="13040" width="2.88671875" style="61" customWidth="1"/>
    <col min="13041" max="13044" width="8.88671875" style="61"/>
    <col min="13045" max="13045" width="2.88671875" style="61" customWidth="1"/>
    <col min="13046" max="13046" width="3.6640625" style="61" customWidth="1"/>
    <col min="13047" max="13047" width="2.88671875" style="61" customWidth="1"/>
    <col min="13048" max="13051" width="8.88671875" style="61"/>
    <col min="13052" max="13052" width="2.88671875" style="61" customWidth="1"/>
    <col min="13053" max="13053" width="3.6640625" style="61" customWidth="1"/>
    <col min="13054" max="13054" width="2.88671875" style="61" customWidth="1"/>
    <col min="13055" max="13058" width="8.88671875" style="61"/>
    <col min="13059" max="13059" width="2.88671875" style="61" customWidth="1"/>
    <col min="13060" max="13060" width="3.6640625" style="61" customWidth="1"/>
    <col min="13061" max="13061" width="2.88671875" style="61" customWidth="1"/>
    <col min="13062" max="13065" width="8.88671875" style="61"/>
    <col min="13066" max="13066" width="2.88671875" style="61" customWidth="1"/>
    <col min="13067" max="13294" width="8.88671875" style="61"/>
    <col min="13295" max="13295" width="2.44140625" style="61" customWidth="1"/>
    <col min="13296" max="13296" width="2.88671875" style="61" customWidth="1"/>
    <col min="13297" max="13300" width="8.88671875" style="61"/>
    <col min="13301" max="13301" width="2.88671875" style="61" customWidth="1"/>
    <col min="13302" max="13302" width="3.6640625" style="61" customWidth="1"/>
    <col min="13303" max="13303" width="2.88671875" style="61" customWidth="1"/>
    <col min="13304" max="13307" width="8.88671875" style="61"/>
    <col min="13308" max="13308" width="2.88671875" style="61" customWidth="1"/>
    <col min="13309" max="13309" width="3.6640625" style="61" customWidth="1"/>
    <col min="13310" max="13310" width="2.88671875" style="61" customWidth="1"/>
    <col min="13311" max="13314" width="8.88671875" style="61"/>
    <col min="13315" max="13315" width="2.88671875" style="61" customWidth="1"/>
    <col min="13316" max="13316" width="3.6640625" style="61" customWidth="1"/>
    <col min="13317" max="13317" width="2.88671875" style="61" customWidth="1"/>
    <col min="13318" max="13321" width="8.88671875" style="61"/>
    <col min="13322" max="13322" width="2.88671875" style="61" customWidth="1"/>
    <col min="13323" max="13550" width="8.88671875" style="61"/>
    <col min="13551" max="13551" width="2.44140625" style="61" customWidth="1"/>
    <col min="13552" max="13552" width="2.88671875" style="61" customWidth="1"/>
    <col min="13553" max="13556" width="8.88671875" style="61"/>
    <col min="13557" max="13557" width="2.88671875" style="61" customWidth="1"/>
    <col min="13558" max="13558" width="3.6640625" style="61" customWidth="1"/>
    <col min="13559" max="13559" width="2.88671875" style="61" customWidth="1"/>
    <col min="13560" max="13563" width="8.88671875" style="61"/>
    <col min="13564" max="13564" width="2.88671875" style="61" customWidth="1"/>
    <col min="13565" max="13565" width="3.6640625" style="61" customWidth="1"/>
    <col min="13566" max="13566" width="2.88671875" style="61" customWidth="1"/>
    <col min="13567" max="13570" width="8.88671875" style="61"/>
    <col min="13571" max="13571" width="2.88671875" style="61" customWidth="1"/>
    <col min="13572" max="13572" width="3.6640625" style="61" customWidth="1"/>
    <col min="13573" max="13573" width="2.88671875" style="61" customWidth="1"/>
    <col min="13574" max="13577" width="8.88671875" style="61"/>
    <col min="13578" max="13578" width="2.88671875" style="61" customWidth="1"/>
    <col min="13579" max="13806" width="8.88671875" style="61"/>
    <col min="13807" max="13807" width="2.44140625" style="61" customWidth="1"/>
    <col min="13808" max="13808" width="2.88671875" style="61" customWidth="1"/>
    <col min="13809" max="13812" width="8.88671875" style="61"/>
    <col min="13813" max="13813" width="2.88671875" style="61" customWidth="1"/>
    <col min="13814" max="13814" width="3.6640625" style="61" customWidth="1"/>
    <col min="13815" max="13815" width="2.88671875" style="61" customWidth="1"/>
    <col min="13816" max="13819" width="8.88671875" style="61"/>
    <col min="13820" max="13820" width="2.88671875" style="61" customWidth="1"/>
    <col min="13821" max="13821" width="3.6640625" style="61" customWidth="1"/>
    <col min="13822" max="13822" width="2.88671875" style="61" customWidth="1"/>
    <col min="13823" max="13826" width="8.88671875" style="61"/>
    <col min="13827" max="13827" width="2.88671875" style="61" customWidth="1"/>
    <col min="13828" max="13828" width="3.6640625" style="61" customWidth="1"/>
    <col min="13829" max="13829" width="2.88671875" style="61" customWidth="1"/>
    <col min="13830" max="13833" width="8.88671875" style="61"/>
    <col min="13834" max="13834" width="2.88671875" style="61" customWidth="1"/>
    <col min="13835" max="14062" width="8.88671875" style="61"/>
    <col min="14063" max="14063" width="2.44140625" style="61" customWidth="1"/>
    <col min="14064" max="14064" width="2.88671875" style="61" customWidth="1"/>
    <col min="14065" max="14068" width="8.88671875" style="61"/>
    <col min="14069" max="14069" width="2.88671875" style="61" customWidth="1"/>
    <col min="14070" max="14070" width="3.6640625" style="61" customWidth="1"/>
    <col min="14071" max="14071" width="2.88671875" style="61" customWidth="1"/>
    <col min="14072" max="14075" width="8.88671875" style="61"/>
    <col min="14076" max="14076" width="2.88671875" style="61" customWidth="1"/>
    <col min="14077" max="14077" width="3.6640625" style="61" customWidth="1"/>
    <col min="14078" max="14078" width="2.88671875" style="61" customWidth="1"/>
    <col min="14079" max="14082" width="8.88671875" style="61"/>
    <col min="14083" max="14083" width="2.88671875" style="61" customWidth="1"/>
    <col min="14084" max="14084" width="3.6640625" style="61" customWidth="1"/>
    <col min="14085" max="14085" width="2.88671875" style="61" customWidth="1"/>
    <col min="14086" max="14089" width="8.88671875" style="61"/>
    <col min="14090" max="14090" width="2.88671875" style="61" customWidth="1"/>
    <col min="14091" max="14318" width="8.88671875" style="61"/>
    <col min="14319" max="14319" width="2.44140625" style="61" customWidth="1"/>
    <col min="14320" max="14320" width="2.88671875" style="61" customWidth="1"/>
    <col min="14321" max="14324" width="8.88671875" style="61"/>
    <col min="14325" max="14325" width="2.88671875" style="61" customWidth="1"/>
    <col min="14326" max="14326" width="3.6640625" style="61" customWidth="1"/>
    <col min="14327" max="14327" width="2.88671875" style="61" customWidth="1"/>
    <col min="14328" max="14331" width="8.88671875" style="61"/>
    <col min="14332" max="14332" width="2.88671875" style="61" customWidth="1"/>
    <col min="14333" max="14333" width="3.6640625" style="61" customWidth="1"/>
    <col min="14334" max="14334" width="2.88671875" style="61" customWidth="1"/>
    <col min="14335" max="14338" width="8.88671875" style="61"/>
    <col min="14339" max="14339" width="2.88671875" style="61" customWidth="1"/>
    <col min="14340" max="14340" width="3.6640625" style="61" customWidth="1"/>
    <col min="14341" max="14341" width="2.88671875" style="61" customWidth="1"/>
    <col min="14342" max="14345" width="8.88671875" style="61"/>
    <col min="14346" max="14346" width="2.88671875" style="61" customWidth="1"/>
    <col min="14347" max="14574" width="8.88671875" style="61"/>
    <col min="14575" max="14575" width="2.44140625" style="61" customWidth="1"/>
    <col min="14576" max="14576" width="2.88671875" style="61" customWidth="1"/>
    <col min="14577" max="14580" width="8.88671875" style="61"/>
    <col min="14581" max="14581" width="2.88671875" style="61" customWidth="1"/>
    <col min="14582" max="14582" width="3.6640625" style="61" customWidth="1"/>
    <col min="14583" max="14583" width="2.88671875" style="61" customWidth="1"/>
    <col min="14584" max="14587" width="8.88671875" style="61"/>
    <col min="14588" max="14588" width="2.88671875" style="61" customWidth="1"/>
    <col min="14589" max="14589" width="3.6640625" style="61" customWidth="1"/>
    <col min="14590" max="14590" width="2.88671875" style="61" customWidth="1"/>
    <col min="14591" max="14594" width="8.88671875" style="61"/>
    <col min="14595" max="14595" width="2.88671875" style="61" customWidth="1"/>
    <col min="14596" max="14596" width="3.6640625" style="61" customWidth="1"/>
    <col min="14597" max="14597" width="2.88671875" style="61" customWidth="1"/>
    <col min="14598" max="14601" width="8.88671875" style="61"/>
    <col min="14602" max="14602" width="2.88671875" style="61" customWidth="1"/>
    <col min="14603" max="14830" width="8.88671875" style="61"/>
    <col min="14831" max="14831" width="2.44140625" style="61" customWidth="1"/>
    <col min="14832" max="14832" width="2.88671875" style="61" customWidth="1"/>
    <col min="14833" max="14836" width="8.88671875" style="61"/>
    <col min="14837" max="14837" width="2.88671875" style="61" customWidth="1"/>
    <col min="14838" max="14838" width="3.6640625" style="61" customWidth="1"/>
    <col min="14839" max="14839" width="2.88671875" style="61" customWidth="1"/>
    <col min="14840" max="14843" width="8.88671875" style="61"/>
    <col min="14844" max="14844" width="2.88671875" style="61" customWidth="1"/>
    <col min="14845" max="14845" width="3.6640625" style="61" customWidth="1"/>
    <col min="14846" max="14846" width="2.88671875" style="61" customWidth="1"/>
    <col min="14847" max="14850" width="8.88671875" style="61"/>
    <col min="14851" max="14851" width="2.88671875" style="61" customWidth="1"/>
    <col min="14852" max="14852" width="3.6640625" style="61" customWidth="1"/>
    <col min="14853" max="14853" width="2.88671875" style="61" customWidth="1"/>
    <col min="14854" max="14857" width="8.88671875" style="61"/>
    <col min="14858" max="14858" width="2.88671875" style="61" customWidth="1"/>
    <col min="14859" max="15086" width="8.88671875" style="61"/>
    <col min="15087" max="15087" width="2.44140625" style="61" customWidth="1"/>
    <col min="15088" max="15088" width="2.88671875" style="61" customWidth="1"/>
    <col min="15089" max="15092" width="8.88671875" style="61"/>
    <col min="15093" max="15093" width="2.88671875" style="61" customWidth="1"/>
    <col min="15094" max="15094" width="3.6640625" style="61" customWidth="1"/>
    <col min="15095" max="15095" width="2.88671875" style="61" customWidth="1"/>
    <col min="15096" max="15099" width="8.88671875" style="61"/>
    <col min="15100" max="15100" width="2.88671875" style="61" customWidth="1"/>
    <col min="15101" max="15101" width="3.6640625" style="61" customWidth="1"/>
    <col min="15102" max="15102" width="2.88671875" style="61" customWidth="1"/>
    <col min="15103" max="15106" width="8.88671875" style="61"/>
    <col min="15107" max="15107" width="2.88671875" style="61" customWidth="1"/>
    <col min="15108" max="15108" width="3.6640625" style="61" customWidth="1"/>
    <col min="15109" max="15109" width="2.88671875" style="61" customWidth="1"/>
    <col min="15110" max="15113" width="8.88671875" style="61"/>
    <col min="15114" max="15114" width="2.88671875" style="61" customWidth="1"/>
    <col min="15115" max="15342" width="8.88671875" style="61"/>
    <col min="15343" max="15343" width="2.44140625" style="61" customWidth="1"/>
    <col min="15344" max="15344" width="2.88671875" style="61" customWidth="1"/>
    <col min="15345" max="15348" width="8.88671875" style="61"/>
    <col min="15349" max="15349" width="2.88671875" style="61" customWidth="1"/>
    <col min="15350" max="15350" width="3.6640625" style="61" customWidth="1"/>
    <col min="15351" max="15351" width="2.88671875" style="61" customWidth="1"/>
    <col min="15352" max="15355" width="8.88671875" style="61"/>
    <col min="15356" max="15356" width="2.88671875" style="61" customWidth="1"/>
    <col min="15357" max="15357" width="3.6640625" style="61" customWidth="1"/>
    <col min="15358" max="15358" width="2.88671875" style="61" customWidth="1"/>
    <col min="15359" max="15362" width="8.88671875" style="61"/>
    <col min="15363" max="15363" width="2.88671875" style="61" customWidth="1"/>
    <col min="15364" max="15364" width="3.6640625" style="61" customWidth="1"/>
    <col min="15365" max="15365" width="2.88671875" style="61" customWidth="1"/>
    <col min="15366" max="15369" width="8.88671875" style="61"/>
    <col min="15370" max="15370" width="2.88671875" style="61" customWidth="1"/>
    <col min="15371" max="15598" width="8.88671875" style="61"/>
    <col min="15599" max="15599" width="2.44140625" style="61" customWidth="1"/>
    <col min="15600" max="15600" width="2.88671875" style="61" customWidth="1"/>
    <col min="15601" max="15604" width="8.88671875" style="61"/>
    <col min="15605" max="15605" width="2.88671875" style="61" customWidth="1"/>
    <col min="15606" max="15606" width="3.6640625" style="61" customWidth="1"/>
    <col min="15607" max="15607" width="2.88671875" style="61" customWidth="1"/>
    <col min="15608" max="15611" width="8.88671875" style="61"/>
    <col min="15612" max="15612" width="2.88671875" style="61" customWidth="1"/>
    <col min="15613" max="15613" width="3.6640625" style="61" customWidth="1"/>
    <col min="15614" max="15614" width="2.88671875" style="61" customWidth="1"/>
    <col min="15615" max="15618" width="8.88671875" style="61"/>
    <col min="15619" max="15619" width="2.88671875" style="61" customWidth="1"/>
    <col min="15620" max="15620" width="3.6640625" style="61" customWidth="1"/>
    <col min="15621" max="15621" width="2.88671875" style="61" customWidth="1"/>
    <col min="15622" max="15625" width="8.88671875" style="61"/>
    <col min="15626" max="15626" width="2.88671875" style="61" customWidth="1"/>
    <col min="15627" max="15854" width="8.88671875" style="61"/>
    <col min="15855" max="15855" width="2.44140625" style="61" customWidth="1"/>
    <col min="15856" max="15856" width="2.88671875" style="61" customWidth="1"/>
    <col min="15857" max="15860" width="8.88671875" style="61"/>
    <col min="15861" max="15861" width="2.88671875" style="61" customWidth="1"/>
    <col min="15862" max="15862" width="3.6640625" style="61" customWidth="1"/>
    <col min="15863" max="15863" width="2.88671875" style="61" customWidth="1"/>
    <col min="15864" max="15867" width="8.88671875" style="61"/>
    <col min="15868" max="15868" width="2.88671875" style="61" customWidth="1"/>
    <col min="15869" max="15869" width="3.6640625" style="61" customWidth="1"/>
    <col min="15870" max="15870" width="2.88671875" style="61" customWidth="1"/>
    <col min="15871" max="15874" width="8.88671875" style="61"/>
    <col min="15875" max="15875" width="2.88671875" style="61" customWidth="1"/>
    <col min="15876" max="15876" width="3.6640625" style="61" customWidth="1"/>
    <col min="15877" max="15877" width="2.88671875" style="61" customWidth="1"/>
    <col min="15878" max="15881" width="8.88671875" style="61"/>
    <col min="15882" max="15882" width="2.88671875" style="61" customWidth="1"/>
    <col min="15883" max="16110" width="8.88671875" style="61"/>
    <col min="16111" max="16111" width="2.44140625" style="61" customWidth="1"/>
    <col min="16112" max="16112" width="2.88671875" style="61" customWidth="1"/>
    <col min="16113" max="16116" width="8.88671875" style="61"/>
    <col min="16117" max="16117" width="2.88671875" style="61" customWidth="1"/>
    <col min="16118" max="16118" width="3.6640625" style="61" customWidth="1"/>
    <col min="16119" max="16119" width="2.88671875" style="61" customWidth="1"/>
    <col min="16120" max="16123" width="8.88671875" style="61"/>
    <col min="16124" max="16124" width="2.88671875" style="61" customWidth="1"/>
    <col min="16125" max="16125" width="3.6640625" style="61" customWidth="1"/>
    <col min="16126" max="16126" width="2.88671875" style="61" customWidth="1"/>
    <col min="16127" max="16130" width="8.88671875" style="61"/>
    <col min="16131" max="16131" width="2.88671875" style="61" customWidth="1"/>
    <col min="16132" max="16132" width="3.6640625" style="61" customWidth="1"/>
    <col min="16133" max="16133" width="2.88671875" style="61" customWidth="1"/>
    <col min="16134" max="16137" width="8.88671875" style="61"/>
    <col min="16138" max="16138" width="2.88671875" style="61" customWidth="1"/>
    <col min="16139" max="16384" width="8.88671875" style="61"/>
  </cols>
  <sheetData>
    <row r="1" spans="2:28" x14ac:dyDescent="0.3">
      <c r="B1" s="99"/>
      <c r="C1" s="99"/>
      <c r="D1" s="99"/>
      <c r="E1" s="99"/>
      <c r="F1" s="99"/>
      <c r="G1" s="99"/>
    </row>
    <row r="2" spans="2:28" ht="16.5" thickBot="1" x14ac:dyDescent="0.35"/>
    <row r="3" spans="2:28" s="92" customFormat="1" ht="30.75" customHeight="1" thickTop="1" thickBot="1" x14ac:dyDescent="0.4">
      <c r="B3" s="95" t="s">
        <v>80</v>
      </c>
      <c r="C3" s="94"/>
      <c r="D3" s="94"/>
      <c r="E3" s="94"/>
      <c r="F3" s="94"/>
      <c r="G3" s="93"/>
      <c r="I3" s="98" t="s">
        <v>79</v>
      </c>
      <c r="J3" s="97"/>
      <c r="K3" s="97"/>
      <c r="L3" s="97"/>
      <c r="M3" s="97"/>
      <c r="N3" s="96"/>
      <c r="P3" s="98" t="s">
        <v>78</v>
      </c>
      <c r="Q3" s="97"/>
      <c r="R3" s="97"/>
      <c r="S3" s="97"/>
      <c r="T3" s="97"/>
      <c r="U3" s="96"/>
      <c r="W3" s="95" t="s">
        <v>77</v>
      </c>
      <c r="X3" s="94"/>
      <c r="Y3" s="94"/>
      <c r="Z3" s="94"/>
      <c r="AA3" s="94"/>
      <c r="AB3" s="93"/>
    </row>
    <row r="4" spans="2:28" ht="16.5" thickTop="1" x14ac:dyDescent="0.3">
      <c r="B4" s="91"/>
      <c r="C4" s="90"/>
      <c r="D4" s="90"/>
      <c r="E4" s="90"/>
      <c r="F4" s="90"/>
      <c r="G4" s="89"/>
      <c r="I4" s="88"/>
      <c r="N4" s="87"/>
      <c r="P4" s="88"/>
      <c r="U4" s="87"/>
      <c r="W4" s="91"/>
      <c r="X4" s="90"/>
      <c r="Y4" s="90"/>
      <c r="Z4" s="90"/>
      <c r="AA4" s="90"/>
      <c r="AB4" s="89"/>
    </row>
    <row r="5" spans="2:28" x14ac:dyDescent="0.3">
      <c r="B5" s="86"/>
      <c r="C5" s="85"/>
      <c r="D5" s="85"/>
      <c r="E5" s="85"/>
      <c r="F5" s="85"/>
      <c r="G5" s="84"/>
      <c r="I5" s="88"/>
      <c r="N5" s="87"/>
      <c r="P5" s="88"/>
      <c r="U5" s="87"/>
      <c r="W5" s="86"/>
      <c r="X5" s="85"/>
      <c r="Y5" s="85"/>
      <c r="Z5" s="85"/>
      <c r="AA5" s="85"/>
      <c r="AB5" s="84"/>
    </row>
    <row r="6" spans="2:28" x14ac:dyDescent="0.3">
      <c r="B6" s="86"/>
      <c r="C6" s="85"/>
      <c r="D6" s="85"/>
      <c r="E6" s="85"/>
      <c r="F6" s="85"/>
      <c r="G6" s="84"/>
      <c r="I6" s="88"/>
      <c r="N6" s="87"/>
      <c r="P6" s="88"/>
      <c r="U6" s="87"/>
      <c r="W6" s="86"/>
      <c r="X6" s="85"/>
      <c r="Y6" s="85"/>
      <c r="Z6" s="85"/>
      <c r="AA6" s="85"/>
      <c r="AB6" s="84"/>
    </row>
    <row r="7" spans="2:28" x14ac:dyDescent="0.3">
      <c r="B7" s="86"/>
      <c r="C7" s="85"/>
      <c r="D7" s="85"/>
      <c r="E7" s="85"/>
      <c r="F7" s="85"/>
      <c r="G7" s="84"/>
      <c r="I7" s="88"/>
      <c r="N7" s="87"/>
      <c r="P7" s="88"/>
      <c r="U7" s="87"/>
      <c r="W7" s="86"/>
      <c r="X7" s="85"/>
      <c r="Y7" s="85"/>
      <c r="Z7" s="85"/>
      <c r="AA7" s="85"/>
      <c r="AB7" s="84"/>
    </row>
    <row r="8" spans="2:28" x14ac:dyDescent="0.3">
      <c r="B8" s="86"/>
      <c r="C8" s="85"/>
      <c r="D8" s="85"/>
      <c r="E8" s="85"/>
      <c r="F8" s="85"/>
      <c r="G8" s="84"/>
      <c r="I8" s="88"/>
      <c r="N8" s="87"/>
      <c r="P8" s="88"/>
      <c r="U8" s="87"/>
      <c r="W8" s="86"/>
      <c r="X8" s="85"/>
      <c r="Y8" s="85"/>
      <c r="Z8" s="85"/>
      <c r="AA8" s="85"/>
      <c r="AB8" s="84"/>
    </row>
    <row r="9" spans="2:28" x14ac:dyDescent="0.3">
      <c r="B9" s="86"/>
      <c r="C9" s="85"/>
      <c r="D9" s="85"/>
      <c r="E9" s="85"/>
      <c r="F9" s="85"/>
      <c r="G9" s="84"/>
      <c r="I9" s="88"/>
      <c r="N9" s="87"/>
      <c r="P9" s="88"/>
      <c r="U9" s="87"/>
      <c r="W9" s="86"/>
      <c r="X9" s="85"/>
      <c r="Y9" s="85"/>
      <c r="Z9" s="85"/>
      <c r="AA9" s="85"/>
      <c r="AB9" s="84"/>
    </row>
    <row r="10" spans="2:28" x14ac:dyDescent="0.3">
      <c r="B10" s="86"/>
      <c r="C10" s="85"/>
      <c r="D10" s="85"/>
      <c r="E10" s="85"/>
      <c r="F10" s="85"/>
      <c r="G10" s="84"/>
      <c r="I10" s="88"/>
      <c r="N10" s="87"/>
      <c r="P10" s="88"/>
      <c r="U10" s="87"/>
      <c r="W10" s="86"/>
      <c r="X10" s="85"/>
      <c r="Y10" s="85"/>
      <c r="Z10" s="85"/>
      <c r="AA10" s="85"/>
      <c r="AB10" s="84"/>
    </row>
    <row r="11" spans="2:28" x14ac:dyDescent="0.3">
      <c r="B11" s="86"/>
      <c r="C11" s="85"/>
      <c r="D11" s="85"/>
      <c r="E11" s="85"/>
      <c r="F11" s="85"/>
      <c r="G11" s="84"/>
      <c r="I11" s="88"/>
      <c r="N11" s="87"/>
      <c r="P11" s="88"/>
      <c r="U11" s="87"/>
      <c r="W11" s="86"/>
      <c r="X11" s="85"/>
      <c r="Y11" s="85"/>
      <c r="Z11" s="85"/>
      <c r="AA11" s="85"/>
      <c r="AB11" s="84"/>
    </row>
    <row r="12" spans="2:28" x14ac:dyDescent="0.3">
      <c r="B12" s="86"/>
      <c r="C12" s="85"/>
      <c r="D12" s="85"/>
      <c r="E12" s="85"/>
      <c r="F12" s="85"/>
      <c r="G12" s="84"/>
      <c r="I12" s="88"/>
      <c r="N12" s="87"/>
      <c r="P12" s="88"/>
      <c r="U12" s="87"/>
      <c r="W12" s="86"/>
      <c r="X12" s="85"/>
      <c r="Y12" s="85"/>
      <c r="Z12" s="85"/>
      <c r="AA12" s="85"/>
      <c r="AB12" s="84"/>
    </row>
    <row r="13" spans="2:28" x14ac:dyDescent="0.3">
      <c r="B13" s="86"/>
      <c r="C13" s="85"/>
      <c r="D13" s="85"/>
      <c r="E13" s="85"/>
      <c r="F13" s="85"/>
      <c r="G13" s="84"/>
      <c r="I13" s="88"/>
      <c r="N13" s="87"/>
      <c r="P13" s="88"/>
      <c r="U13" s="87"/>
      <c r="W13" s="86"/>
      <c r="X13" s="85"/>
      <c r="Y13" s="85"/>
      <c r="Z13" s="85"/>
      <c r="AA13" s="85"/>
      <c r="AB13" s="84"/>
    </row>
    <row r="14" spans="2:28" x14ac:dyDescent="0.3">
      <c r="B14" s="86"/>
      <c r="C14" s="85"/>
      <c r="D14" s="85"/>
      <c r="E14" s="85"/>
      <c r="F14" s="85"/>
      <c r="G14" s="84"/>
      <c r="I14" s="88"/>
      <c r="N14" s="87"/>
      <c r="P14" s="88"/>
      <c r="U14" s="87"/>
      <c r="W14" s="86"/>
      <c r="X14" s="85"/>
      <c r="Y14" s="85"/>
      <c r="Z14" s="85"/>
      <c r="AA14" s="85"/>
      <c r="AB14" s="84"/>
    </row>
    <row r="15" spans="2:28" x14ac:dyDescent="0.3">
      <c r="B15" s="86"/>
      <c r="C15" s="85"/>
      <c r="D15" s="85"/>
      <c r="E15" s="85"/>
      <c r="F15" s="85"/>
      <c r="G15" s="84"/>
      <c r="I15" s="88"/>
      <c r="N15" s="87"/>
      <c r="P15" s="88"/>
      <c r="U15" s="87"/>
      <c r="W15" s="86"/>
      <c r="X15" s="85"/>
      <c r="Y15" s="85"/>
      <c r="Z15" s="85"/>
      <c r="AA15" s="85"/>
      <c r="AB15" s="84"/>
    </row>
    <row r="16" spans="2:28" x14ac:dyDescent="0.3">
      <c r="B16" s="86"/>
      <c r="C16" s="85"/>
      <c r="D16" s="85"/>
      <c r="E16" s="85"/>
      <c r="F16" s="85"/>
      <c r="G16" s="84"/>
      <c r="I16" s="88"/>
      <c r="N16" s="87"/>
      <c r="P16" s="88"/>
      <c r="U16" s="87"/>
      <c r="W16" s="86"/>
      <c r="X16" s="85"/>
      <c r="Y16" s="85"/>
      <c r="Z16" s="85"/>
      <c r="AA16" s="85"/>
      <c r="AB16" s="84"/>
    </row>
    <row r="17" spans="2:28" x14ac:dyDescent="0.3">
      <c r="B17" s="86"/>
      <c r="C17" s="85"/>
      <c r="D17" s="85"/>
      <c r="E17" s="85"/>
      <c r="F17" s="85"/>
      <c r="G17" s="84"/>
      <c r="I17" s="88"/>
      <c r="N17" s="87"/>
      <c r="P17" s="88"/>
      <c r="U17" s="87"/>
      <c r="W17" s="86"/>
      <c r="X17" s="85"/>
      <c r="Y17" s="85"/>
      <c r="Z17" s="85"/>
      <c r="AA17" s="85"/>
      <c r="AB17" s="84"/>
    </row>
    <row r="18" spans="2:28" x14ac:dyDescent="0.3">
      <c r="B18" s="86"/>
      <c r="C18" s="85"/>
      <c r="D18" s="85"/>
      <c r="E18" s="85"/>
      <c r="F18" s="85"/>
      <c r="G18" s="84"/>
      <c r="I18" s="88"/>
      <c r="N18" s="87"/>
      <c r="P18" s="88"/>
      <c r="U18" s="87"/>
      <c r="W18" s="86"/>
      <c r="X18" s="85"/>
      <c r="Y18" s="85"/>
      <c r="Z18" s="85"/>
      <c r="AA18" s="85"/>
      <c r="AB18" s="84"/>
    </row>
    <row r="19" spans="2:28" x14ac:dyDescent="0.3">
      <c r="B19" s="86"/>
      <c r="C19" s="85"/>
      <c r="D19" s="85"/>
      <c r="E19" s="85"/>
      <c r="F19" s="85"/>
      <c r="G19" s="84"/>
      <c r="I19" s="88"/>
      <c r="N19" s="87"/>
      <c r="P19" s="88"/>
      <c r="U19" s="87"/>
      <c r="W19" s="86"/>
      <c r="X19" s="85"/>
      <c r="Y19" s="85"/>
      <c r="Z19" s="85"/>
      <c r="AA19" s="85"/>
      <c r="AB19" s="84"/>
    </row>
    <row r="20" spans="2:28" x14ac:dyDescent="0.3">
      <c r="B20" s="86"/>
      <c r="C20" s="85"/>
      <c r="D20" s="85"/>
      <c r="E20" s="85"/>
      <c r="F20" s="85"/>
      <c r="G20" s="84"/>
      <c r="I20" s="88"/>
      <c r="N20" s="87"/>
      <c r="P20" s="88"/>
      <c r="U20" s="87"/>
      <c r="W20" s="86"/>
      <c r="X20" s="85"/>
      <c r="Y20" s="85"/>
      <c r="Z20" s="85"/>
      <c r="AA20" s="85"/>
      <c r="AB20" s="84"/>
    </row>
    <row r="21" spans="2:28" x14ac:dyDescent="0.3">
      <c r="B21" s="86"/>
      <c r="C21" s="85"/>
      <c r="D21" s="85"/>
      <c r="E21" s="85"/>
      <c r="F21" s="85"/>
      <c r="G21" s="84"/>
      <c r="I21" s="88"/>
      <c r="N21" s="87"/>
      <c r="P21" s="88"/>
      <c r="U21" s="87"/>
      <c r="W21" s="86"/>
      <c r="X21" s="85"/>
      <c r="Y21" s="85"/>
      <c r="Z21" s="85"/>
      <c r="AA21" s="85"/>
      <c r="AB21" s="84"/>
    </row>
    <row r="22" spans="2:28" x14ac:dyDescent="0.3">
      <c r="B22" s="86"/>
      <c r="C22" s="85"/>
      <c r="D22" s="85"/>
      <c r="E22" s="85"/>
      <c r="F22" s="85"/>
      <c r="G22" s="84"/>
      <c r="I22" s="88"/>
      <c r="N22" s="87"/>
      <c r="P22" s="88"/>
      <c r="U22" s="87"/>
      <c r="W22" s="86"/>
      <c r="X22" s="85"/>
      <c r="Y22" s="85"/>
      <c r="Z22" s="85"/>
      <c r="AA22" s="85"/>
      <c r="AB22" s="84"/>
    </row>
    <row r="23" spans="2:28" ht="29.25" customHeight="1" thickBot="1" x14ac:dyDescent="0.35">
      <c r="B23" s="83"/>
      <c r="C23" s="82"/>
      <c r="D23" s="82"/>
      <c r="E23" s="82"/>
      <c r="F23" s="82"/>
      <c r="G23" s="81"/>
      <c r="I23" s="80"/>
      <c r="J23" s="79"/>
      <c r="K23" s="79"/>
      <c r="L23" s="79"/>
      <c r="M23" s="79"/>
      <c r="N23" s="78"/>
      <c r="P23" s="80"/>
      <c r="Q23" s="79"/>
      <c r="R23" s="79"/>
      <c r="S23" s="79"/>
      <c r="T23" s="79"/>
      <c r="U23" s="78"/>
      <c r="W23" s="77" t="s">
        <v>76</v>
      </c>
      <c r="X23" s="76"/>
      <c r="Y23" s="76"/>
      <c r="Z23" s="76"/>
      <c r="AA23" s="76"/>
      <c r="AB23" s="75"/>
    </row>
    <row r="24" spans="2:28" ht="16.5" thickTop="1" x14ac:dyDescent="0.3"/>
    <row r="27" spans="2:28" ht="27" x14ac:dyDescent="0.3">
      <c r="B27" s="74" t="s">
        <v>75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</row>
    <row r="28" spans="2:28" ht="21" x14ac:dyDescent="0.35">
      <c r="B28" s="73"/>
      <c r="C28" s="73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73"/>
      <c r="O28" s="63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</row>
    <row r="29" spans="2:28" x14ac:dyDescent="0.3">
      <c r="B29" s="70" t="s">
        <v>60</v>
      </c>
      <c r="C29" s="65" t="s">
        <v>74</v>
      </c>
      <c r="D29" s="65"/>
      <c r="E29" s="65"/>
      <c r="F29" s="65"/>
      <c r="G29" s="65"/>
      <c r="H29" s="65"/>
      <c r="I29" s="65"/>
      <c r="J29" s="65"/>
      <c r="K29" s="65"/>
      <c r="L29" s="62"/>
      <c r="M29" s="62"/>
      <c r="N29" s="70" t="s">
        <v>60</v>
      </c>
      <c r="O29" s="65" t="s">
        <v>73</v>
      </c>
      <c r="P29" s="65"/>
      <c r="Q29" s="65"/>
      <c r="R29" s="65"/>
      <c r="S29" s="65"/>
      <c r="T29" s="65"/>
      <c r="U29" s="65"/>
      <c r="V29" s="65"/>
      <c r="W29" s="65"/>
      <c r="X29" s="65"/>
      <c r="Y29" s="62"/>
      <c r="Z29" s="62"/>
      <c r="AA29" s="62"/>
      <c r="AB29" s="62"/>
    </row>
    <row r="30" spans="2:28" x14ac:dyDescent="0.3">
      <c r="B30" s="70" t="s">
        <v>60</v>
      </c>
      <c r="C30" s="65" t="s">
        <v>72</v>
      </c>
      <c r="D30" s="65"/>
      <c r="E30" s="65"/>
      <c r="F30" s="65"/>
      <c r="G30" s="65"/>
      <c r="H30" s="65"/>
      <c r="I30" s="65"/>
      <c r="J30" s="65"/>
      <c r="K30" s="65"/>
      <c r="L30" s="62"/>
      <c r="M30" s="62"/>
      <c r="N30" s="70" t="s">
        <v>60</v>
      </c>
      <c r="O30" s="65" t="s">
        <v>71</v>
      </c>
      <c r="P30" s="65"/>
      <c r="Q30" s="65"/>
      <c r="R30" s="65"/>
      <c r="S30" s="65"/>
      <c r="T30" s="65"/>
      <c r="U30" s="65"/>
      <c r="V30" s="65"/>
      <c r="W30" s="65"/>
      <c r="X30" s="65"/>
      <c r="Y30" s="62"/>
      <c r="Z30" s="62"/>
      <c r="AA30" s="62"/>
      <c r="AB30" s="62"/>
    </row>
    <row r="31" spans="2:28" x14ac:dyDescent="0.3">
      <c r="B31" s="70" t="s">
        <v>60</v>
      </c>
      <c r="C31" s="65" t="s">
        <v>70</v>
      </c>
      <c r="D31" s="65"/>
      <c r="E31" s="65"/>
      <c r="F31" s="65"/>
      <c r="G31" s="65"/>
      <c r="H31" s="65"/>
      <c r="I31" s="65"/>
      <c r="J31" s="65"/>
      <c r="K31" s="65"/>
      <c r="L31" s="62"/>
      <c r="M31" s="62"/>
      <c r="N31" s="70" t="s">
        <v>60</v>
      </c>
      <c r="O31" s="65" t="s">
        <v>69</v>
      </c>
      <c r="P31" s="65"/>
      <c r="Q31" s="65"/>
      <c r="R31" s="65"/>
      <c r="S31" s="65"/>
      <c r="T31" s="65"/>
      <c r="U31" s="65"/>
      <c r="V31" s="65"/>
      <c r="W31" s="65"/>
      <c r="X31" s="65"/>
      <c r="Y31" s="62"/>
      <c r="Z31" s="62"/>
      <c r="AA31" s="62"/>
      <c r="AB31" s="62"/>
    </row>
    <row r="32" spans="2:28" x14ac:dyDescent="0.3">
      <c r="B32" s="70" t="s">
        <v>60</v>
      </c>
      <c r="C32" s="65" t="s">
        <v>68</v>
      </c>
      <c r="D32" s="65"/>
      <c r="E32" s="65"/>
      <c r="F32" s="65"/>
      <c r="G32" s="65"/>
      <c r="H32" s="65"/>
      <c r="I32" s="65"/>
      <c r="J32" s="65"/>
      <c r="K32" s="65"/>
      <c r="L32" s="62"/>
      <c r="M32" s="62"/>
      <c r="N32" s="70" t="s">
        <v>60</v>
      </c>
      <c r="O32" s="65" t="s">
        <v>67</v>
      </c>
      <c r="P32" s="65"/>
      <c r="Q32" s="65"/>
      <c r="R32" s="65"/>
      <c r="S32" s="65"/>
      <c r="T32" s="65"/>
      <c r="U32" s="65"/>
      <c r="V32" s="65"/>
      <c r="W32" s="65"/>
      <c r="X32" s="65"/>
      <c r="Y32" s="62"/>
      <c r="Z32" s="62"/>
      <c r="AA32" s="62"/>
      <c r="AB32" s="62"/>
    </row>
    <row r="33" spans="2:28" x14ac:dyDescent="0.3">
      <c r="B33" s="70" t="s">
        <v>60</v>
      </c>
      <c r="C33" s="65" t="s">
        <v>66</v>
      </c>
      <c r="D33" s="65"/>
      <c r="E33" s="65"/>
      <c r="F33" s="65"/>
      <c r="G33" s="65"/>
      <c r="H33" s="65"/>
      <c r="I33" s="65"/>
      <c r="J33" s="65"/>
      <c r="K33" s="65"/>
      <c r="L33" s="62"/>
      <c r="M33" s="62"/>
      <c r="N33" s="70" t="s">
        <v>60</v>
      </c>
      <c r="O33" s="65" t="s">
        <v>65</v>
      </c>
      <c r="P33" s="65"/>
      <c r="Q33" s="65"/>
      <c r="R33" s="65"/>
      <c r="S33" s="65"/>
      <c r="T33" s="65"/>
      <c r="U33" s="65"/>
      <c r="V33" s="65"/>
      <c r="W33" s="65"/>
      <c r="X33" s="65"/>
      <c r="Y33" s="62"/>
      <c r="Z33" s="62"/>
      <c r="AA33" s="62"/>
      <c r="AB33" s="62"/>
    </row>
    <row r="34" spans="2:28" x14ac:dyDescent="0.3">
      <c r="B34" s="70" t="s">
        <v>60</v>
      </c>
      <c r="C34" s="65" t="s">
        <v>64</v>
      </c>
      <c r="D34" s="65"/>
      <c r="E34" s="65"/>
      <c r="F34" s="65"/>
      <c r="G34" s="65"/>
      <c r="H34" s="65"/>
      <c r="I34" s="65"/>
      <c r="J34" s="65"/>
      <c r="K34" s="65"/>
      <c r="L34" s="62"/>
      <c r="M34" s="62"/>
      <c r="N34" s="70" t="s">
        <v>60</v>
      </c>
      <c r="O34" s="65" t="s">
        <v>63</v>
      </c>
      <c r="P34" s="65"/>
      <c r="Q34" s="65"/>
      <c r="R34" s="65"/>
      <c r="S34" s="65"/>
      <c r="T34" s="65"/>
      <c r="U34" s="65"/>
      <c r="V34" s="65"/>
      <c r="W34" s="65"/>
      <c r="X34" s="65"/>
      <c r="Y34" s="62"/>
      <c r="Z34" s="62"/>
      <c r="AA34" s="62"/>
      <c r="AB34" s="62"/>
    </row>
    <row r="35" spans="2:28" x14ac:dyDescent="0.3">
      <c r="B35" s="70" t="s">
        <v>60</v>
      </c>
      <c r="C35" s="65" t="s">
        <v>62</v>
      </c>
      <c r="D35" s="65"/>
      <c r="E35" s="65"/>
      <c r="F35" s="65"/>
      <c r="G35" s="65"/>
      <c r="H35" s="65"/>
      <c r="I35" s="65"/>
      <c r="J35" s="65"/>
      <c r="K35" s="65"/>
      <c r="L35" s="62"/>
      <c r="M35" s="62"/>
      <c r="N35" s="70" t="s">
        <v>60</v>
      </c>
      <c r="O35" s="65" t="s">
        <v>61</v>
      </c>
      <c r="P35" s="65"/>
      <c r="Q35" s="65"/>
      <c r="R35" s="65"/>
      <c r="S35" s="65"/>
      <c r="T35" s="65"/>
      <c r="U35" s="65"/>
      <c r="V35" s="65"/>
      <c r="W35" s="65"/>
      <c r="X35" s="65"/>
      <c r="Y35" s="62"/>
      <c r="Z35" s="62"/>
      <c r="AA35" s="62"/>
      <c r="AB35" s="62"/>
    </row>
    <row r="36" spans="2:28" ht="16.5" x14ac:dyDescent="0.3">
      <c r="B36" s="69"/>
      <c r="C36" s="72"/>
      <c r="D36" s="71"/>
      <c r="E36" s="71"/>
      <c r="F36" s="71"/>
      <c r="G36" s="71"/>
      <c r="H36" s="71"/>
      <c r="I36" s="71"/>
      <c r="J36" s="71"/>
      <c r="K36" s="71"/>
      <c r="L36" s="62"/>
      <c r="M36" s="62"/>
      <c r="N36" s="70" t="s">
        <v>60</v>
      </c>
      <c r="O36" s="65" t="s">
        <v>59</v>
      </c>
      <c r="P36" s="65"/>
      <c r="Q36" s="65"/>
      <c r="R36" s="65"/>
      <c r="S36" s="65"/>
      <c r="T36" s="65"/>
      <c r="U36" s="65"/>
      <c r="V36" s="65"/>
      <c r="W36" s="65"/>
      <c r="X36" s="65"/>
      <c r="Y36" s="62"/>
      <c r="Z36" s="62"/>
      <c r="AA36" s="62"/>
      <c r="AB36" s="62"/>
    </row>
    <row r="37" spans="2:28" ht="16.5" x14ac:dyDescent="0.3">
      <c r="B37" s="66" t="s">
        <v>39</v>
      </c>
      <c r="C37" s="65" t="s">
        <v>58</v>
      </c>
      <c r="D37" s="65"/>
      <c r="E37" s="65"/>
      <c r="F37" s="65"/>
      <c r="G37" s="65"/>
      <c r="H37" s="65"/>
      <c r="I37" s="65"/>
      <c r="J37" s="65"/>
      <c r="K37" s="65"/>
      <c r="L37" s="62"/>
      <c r="M37" s="62"/>
      <c r="N37" s="66"/>
      <c r="O37" s="68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</row>
    <row r="38" spans="2:28" x14ac:dyDescent="0.3">
      <c r="B38" s="66" t="s">
        <v>39</v>
      </c>
      <c r="C38" s="65" t="s">
        <v>57</v>
      </c>
      <c r="D38" s="65"/>
      <c r="E38" s="65"/>
      <c r="F38" s="65"/>
      <c r="G38" s="65"/>
      <c r="H38" s="65"/>
      <c r="I38" s="65"/>
      <c r="J38" s="65"/>
      <c r="K38" s="65"/>
      <c r="L38" s="62"/>
      <c r="M38" s="62"/>
      <c r="N38" s="66" t="s">
        <v>39</v>
      </c>
      <c r="O38" s="65" t="s">
        <v>56</v>
      </c>
      <c r="P38" s="65"/>
      <c r="Q38" s="65"/>
      <c r="R38" s="65"/>
      <c r="S38" s="65"/>
      <c r="T38" s="65"/>
      <c r="U38" s="65"/>
      <c r="V38" s="65"/>
      <c r="W38" s="65"/>
      <c r="X38" s="65"/>
      <c r="Y38" s="62"/>
      <c r="Z38" s="62"/>
      <c r="AA38" s="62"/>
      <c r="AB38" s="62"/>
    </row>
    <row r="39" spans="2:28" ht="16.5" x14ac:dyDescent="0.3">
      <c r="B39" s="69"/>
      <c r="C39" s="68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6" t="s">
        <v>39</v>
      </c>
      <c r="O39" s="65" t="s">
        <v>55</v>
      </c>
      <c r="P39" s="65"/>
      <c r="Q39" s="65"/>
      <c r="R39" s="65"/>
      <c r="S39" s="65"/>
      <c r="T39" s="65"/>
      <c r="U39" s="65"/>
      <c r="V39" s="65"/>
      <c r="W39" s="65"/>
      <c r="X39" s="65"/>
      <c r="Y39" s="62"/>
      <c r="Z39" s="62"/>
      <c r="AA39" s="62"/>
      <c r="AB39" s="62"/>
    </row>
    <row r="40" spans="2:28" x14ac:dyDescent="0.3">
      <c r="B40" s="66" t="s">
        <v>39</v>
      </c>
      <c r="C40" s="65" t="s">
        <v>54</v>
      </c>
      <c r="D40" s="65"/>
      <c r="E40" s="65"/>
      <c r="F40" s="65"/>
      <c r="G40" s="65"/>
      <c r="H40" s="65"/>
      <c r="I40" s="65"/>
      <c r="J40" s="65"/>
      <c r="K40" s="65"/>
      <c r="L40" s="62"/>
      <c r="M40" s="62"/>
      <c r="N40" s="66" t="s">
        <v>39</v>
      </c>
      <c r="O40" s="65" t="s">
        <v>53</v>
      </c>
      <c r="P40" s="65"/>
      <c r="Q40" s="65"/>
      <c r="R40" s="65"/>
      <c r="S40" s="65"/>
      <c r="T40" s="65"/>
      <c r="U40" s="65"/>
      <c r="V40" s="65"/>
      <c r="W40" s="65"/>
      <c r="X40" s="65"/>
      <c r="Y40" s="62"/>
      <c r="Z40" s="62"/>
      <c r="AA40" s="62"/>
      <c r="AB40" s="62"/>
    </row>
    <row r="41" spans="2:28" x14ac:dyDescent="0.3">
      <c r="B41" s="66" t="s">
        <v>39</v>
      </c>
      <c r="C41" s="65" t="s">
        <v>52</v>
      </c>
      <c r="D41" s="65"/>
      <c r="E41" s="65"/>
      <c r="F41" s="65"/>
      <c r="G41" s="65"/>
      <c r="H41" s="65"/>
      <c r="I41" s="65"/>
      <c r="J41" s="65"/>
      <c r="K41" s="65"/>
      <c r="L41" s="62"/>
      <c r="M41" s="62"/>
      <c r="N41" s="66" t="s">
        <v>39</v>
      </c>
      <c r="O41" s="65" t="s">
        <v>51</v>
      </c>
      <c r="P41" s="65"/>
      <c r="Q41" s="65"/>
      <c r="R41" s="65"/>
      <c r="S41" s="65"/>
      <c r="T41" s="65"/>
      <c r="U41" s="65"/>
      <c r="V41" s="65"/>
      <c r="W41" s="65"/>
      <c r="X41" s="65"/>
      <c r="Y41" s="62"/>
      <c r="Z41" s="62"/>
      <c r="AA41" s="62"/>
      <c r="AB41" s="62"/>
    </row>
    <row r="42" spans="2:28" x14ac:dyDescent="0.3">
      <c r="B42" s="66" t="s">
        <v>39</v>
      </c>
      <c r="C42" s="65" t="s">
        <v>50</v>
      </c>
      <c r="D42" s="65"/>
      <c r="E42" s="65"/>
      <c r="F42" s="65"/>
      <c r="G42" s="65"/>
      <c r="H42" s="65"/>
      <c r="I42" s="65"/>
      <c r="J42" s="65"/>
      <c r="K42" s="65"/>
      <c r="L42" s="62"/>
      <c r="M42" s="62"/>
      <c r="N42" s="66" t="s">
        <v>39</v>
      </c>
      <c r="O42" s="65" t="s">
        <v>49</v>
      </c>
      <c r="P42" s="65"/>
      <c r="Q42" s="65"/>
      <c r="R42" s="65"/>
      <c r="S42" s="65"/>
      <c r="T42" s="65"/>
      <c r="U42" s="65"/>
      <c r="V42" s="65"/>
      <c r="W42" s="65"/>
      <c r="X42" s="65"/>
      <c r="Y42" s="62"/>
      <c r="Z42" s="62"/>
      <c r="AA42" s="62"/>
      <c r="AB42" s="62"/>
    </row>
    <row r="43" spans="2:28" ht="16.5" x14ac:dyDescent="0.3">
      <c r="B43" s="69"/>
      <c r="C43" s="68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6" t="s">
        <v>39</v>
      </c>
      <c r="O43" s="65" t="s">
        <v>48</v>
      </c>
      <c r="P43" s="65"/>
      <c r="Q43" s="65"/>
      <c r="R43" s="65"/>
      <c r="S43" s="65"/>
      <c r="T43" s="65"/>
      <c r="U43" s="65"/>
      <c r="V43" s="65"/>
      <c r="W43" s="65"/>
      <c r="X43" s="65"/>
      <c r="Y43" s="62"/>
      <c r="Z43" s="62"/>
      <c r="AA43" s="62"/>
      <c r="AB43" s="62"/>
    </row>
    <row r="44" spans="2:28" x14ac:dyDescent="0.3">
      <c r="B44" s="66" t="s">
        <v>39</v>
      </c>
      <c r="C44" s="67" t="s">
        <v>47</v>
      </c>
      <c r="D44" s="67"/>
      <c r="E44" s="67"/>
      <c r="F44" s="67"/>
      <c r="G44" s="67"/>
      <c r="H44" s="67"/>
      <c r="I44" s="67"/>
      <c r="J44" s="67"/>
      <c r="K44" s="67"/>
      <c r="L44" s="62"/>
      <c r="M44" s="62"/>
      <c r="N44" s="66" t="s">
        <v>39</v>
      </c>
      <c r="O44" s="65" t="s">
        <v>46</v>
      </c>
      <c r="P44" s="65"/>
      <c r="Q44" s="65"/>
      <c r="R44" s="65"/>
      <c r="S44" s="65"/>
      <c r="T44" s="65"/>
      <c r="U44" s="65"/>
      <c r="V44" s="65"/>
      <c r="W44" s="65"/>
      <c r="X44" s="65"/>
      <c r="Y44" s="62"/>
      <c r="Z44" s="62"/>
      <c r="AA44" s="62"/>
      <c r="AB44" s="62"/>
    </row>
    <row r="45" spans="2:28" x14ac:dyDescent="0.3">
      <c r="B45" s="66" t="s">
        <v>39</v>
      </c>
      <c r="C45" s="65" t="s">
        <v>45</v>
      </c>
      <c r="D45" s="65"/>
      <c r="E45" s="65"/>
      <c r="F45" s="65"/>
      <c r="G45" s="65"/>
      <c r="H45" s="65"/>
      <c r="I45" s="65"/>
      <c r="J45" s="65"/>
      <c r="K45" s="65"/>
      <c r="L45" s="62"/>
      <c r="M45" s="62"/>
      <c r="N45" s="66" t="s">
        <v>39</v>
      </c>
      <c r="O45" s="65" t="s">
        <v>44</v>
      </c>
      <c r="P45" s="65"/>
      <c r="Q45" s="65"/>
      <c r="R45" s="65"/>
      <c r="S45" s="65"/>
      <c r="T45" s="65"/>
      <c r="U45" s="65"/>
      <c r="V45" s="65"/>
      <c r="W45" s="65"/>
      <c r="X45" s="65"/>
      <c r="Y45" s="62"/>
      <c r="Z45" s="62"/>
      <c r="AA45" s="62"/>
      <c r="AB45" s="62"/>
    </row>
    <row r="46" spans="2:28" x14ac:dyDescent="0.3">
      <c r="B46" s="66" t="s">
        <v>39</v>
      </c>
      <c r="C46" s="65" t="s">
        <v>43</v>
      </c>
      <c r="D46" s="65"/>
      <c r="E46" s="65"/>
      <c r="F46" s="65"/>
      <c r="G46" s="65"/>
      <c r="H46" s="65"/>
      <c r="I46" s="65"/>
      <c r="J46" s="65"/>
      <c r="K46" s="65"/>
      <c r="L46" s="62"/>
      <c r="M46" s="62"/>
      <c r="N46" s="66" t="s">
        <v>39</v>
      </c>
      <c r="O46" s="65" t="s">
        <v>42</v>
      </c>
      <c r="P46" s="65"/>
      <c r="Q46" s="65"/>
      <c r="R46" s="65"/>
      <c r="S46" s="65"/>
      <c r="T46" s="65"/>
      <c r="U46" s="65"/>
      <c r="V46" s="65"/>
      <c r="W46" s="65"/>
      <c r="X46" s="65"/>
      <c r="Y46" s="62"/>
      <c r="Z46" s="62"/>
      <c r="AA46" s="62"/>
      <c r="AB46" s="62"/>
    </row>
    <row r="47" spans="2:28" x14ac:dyDescent="0.3">
      <c r="B47" s="66" t="s">
        <v>39</v>
      </c>
      <c r="C47" s="65" t="s">
        <v>41</v>
      </c>
      <c r="D47" s="65"/>
      <c r="E47" s="65"/>
      <c r="F47" s="65"/>
      <c r="G47" s="65"/>
      <c r="H47" s="65"/>
      <c r="I47" s="65"/>
      <c r="J47" s="65"/>
      <c r="K47" s="65"/>
      <c r="L47" s="62"/>
      <c r="M47" s="62"/>
      <c r="N47" s="66"/>
      <c r="O47" s="63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</row>
    <row r="48" spans="2:28" x14ac:dyDescent="0.3">
      <c r="B48" s="66" t="s">
        <v>39</v>
      </c>
      <c r="C48" s="65" t="s">
        <v>40</v>
      </c>
      <c r="D48" s="65"/>
      <c r="E48" s="65"/>
      <c r="F48" s="65"/>
      <c r="G48" s="65"/>
      <c r="H48" s="65"/>
      <c r="I48" s="65"/>
      <c r="J48" s="65"/>
      <c r="K48" s="65"/>
      <c r="L48" s="62"/>
      <c r="M48" s="62"/>
      <c r="N48" s="66" t="s">
        <v>39</v>
      </c>
      <c r="O48" s="65" t="s">
        <v>38</v>
      </c>
      <c r="P48" s="65"/>
      <c r="Q48" s="65"/>
      <c r="R48" s="65"/>
      <c r="S48" s="65"/>
      <c r="T48" s="65"/>
      <c r="U48" s="65"/>
      <c r="V48" s="65"/>
      <c r="W48" s="65"/>
      <c r="X48" s="65"/>
      <c r="Y48" s="62"/>
      <c r="Z48" s="62"/>
      <c r="AA48" s="62"/>
      <c r="AB48" s="62"/>
    </row>
    <row r="49" spans="2:28" x14ac:dyDescent="0.3">
      <c r="B49" s="64"/>
      <c r="C49" s="63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4"/>
      <c r="O49" s="63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</row>
  </sheetData>
  <mergeCells count="42">
    <mergeCell ref="C41:K41"/>
    <mergeCell ref="C40:K40"/>
    <mergeCell ref="O36:X36"/>
    <mergeCell ref="O35:X35"/>
    <mergeCell ref="O48:X48"/>
    <mergeCell ref="O46:X46"/>
    <mergeCell ref="O45:X45"/>
    <mergeCell ref="O44:X44"/>
    <mergeCell ref="O43:X43"/>
    <mergeCell ref="O34:X34"/>
    <mergeCell ref="O42:X42"/>
    <mergeCell ref="O41:X41"/>
    <mergeCell ref="O40:X40"/>
    <mergeCell ref="O39:X39"/>
    <mergeCell ref="O38:X38"/>
    <mergeCell ref="B1:G1"/>
    <mergeCell ref="O33:X33"/>
    <mergeCell ref="O32:X32"/>
    <mergeCell ref="O31:X31"/>
    <mergeCell ref="O30:X30"/>
    <mergeCell ref="C38:K38"/>
    <mergeCell ref="C37:K37"/>
    <mergeCell ref="C35:K35"/>
    <mergeCell ref="C34:K34"/>
    <mergeCell ref="C48:K48"/>
    <mergeCell ref="C47:K47"/>
    <mergeCell ref="C46:K46"/>
    <mergeCell ref="C45:K45"/>
    <mergeCell ref="C44:K44"/>
    <mergeCell ref="C42:K42"/>
    <mergeCell ref="C29:K29"/>
    <mergeCell ref="C30:K30"/>
    <mergeCell ref="C31:K31"/>
    <mergeCell ref="O29:X29"/>
    <mergeCell ref="C32:K32"/>
    <mergeCell ref="C33:K33"/>
    <mergeCell ref="W23:AB23"/>
    <mergeCell ref="B3:G3"/>
    <mergeCell ref="I3:N3"/>
    <mergeCell ref="P3:U3"/>
    <mergeCell ref="W3:AB3"/>
    <mergeCell ref="B27:AB27"/>
  </mergeCells>
  <hyperlinks>
    <hyperlink ref="W23" r:id="rId1" xr:uid="{1A69FEC2-E9C1-4AC7-BA92-FB90B60D6DFC}"/>
    <hyperlink ref="C35" r:id="rId2" display="9 Small Business Ideas to Start with Only 2000 Rupees" xr:uid="{02158E75-7F10-41AA-A181-0274B3E92D0E}"/>
    <hyperlink ref="C42" r:id="rId3" display="[7 Profitable] Best Products to Sell Online" xr:uid="{37FEF10C-CB6D-45C5-8F8B-2BF84893324E}"/>
    <hyperlink ref="C46" r:id="rId4" display="[Profitable] 7 Instagram Business Ideas to Earn 40k per month Online from Home" xr:uid="{566E9B22-932F-4B48-892E-44377273FFA1}"/>
    <hyperlink ref="C30" r:id="rId5" display="8 Passive Income Ideas to Earn 25k Per Month" xr:uid="{69011325-260D-409F-97B4-BE6BA638B9E9}"/>
    <hyperlink ref="C40" r:id="rId6" display="[10 BEST] Platforms to Sell Online &amp; Earn Money" xr:uid="{BAD98BDF-4F72-44E7-BE96-E1B635D4E5E6}"/>
    <hyperlink ref="C37" r:id="rId7" display="EARN 100k monthly by T-SHIRT Printing Business with a Low Investment" xr:uid="{F3F31FAC-8741-4DD4-978D-F439E0003460}"/>
    <hyperlink ref="C38" r:id="rId8" display="[TOP 50] Home Based Business Ideas with 0 “ZERO” Investment and High Profit" xr:uid="{ADD8CA11-82AC-4E3C-A9F5-12D907BC73A5}"/>
    <hyperlink ref="C41" r:id="rId9" display="[EARN from AMAZON] How to Become Amazon Seller? Step by Step Process" xr:uid="{C821E377-C7C7-4F01-9AA6-634C7C0DDA28}"/>
    <hyperlink ref="C29" r:id="rId10" display="[12 Profitable] Business Ideas to Start in 2022 with Low Investment and High Profit" xr:uid="{2B9F37AD-D9AB-42EE-9ABF-D7792DEB9161}"/>
    <hyperlink ref="C45" r:id="rId11" display="[9 Real Ways] to Increase Organic Followers on INSTAGRAM (50k Follower per Month)" xr:uid="{696DDB2D-9A6D-4AC3-8332-39092B3425ED}"/>
    <hyperlink ref="C47" r:id="rId12" display="[9 Ways] How to Make Money with TELEGRAM App (Earn 25k per Month Easy) " xr:uid="{685A1420-9716-4309-9428-CFA866389D1B}"/>
    <hyperlink ref="C44" r:id="rId13" display="[8 Ways] How to make Money from INSTAGRAM (30k per month) " xr:uid="{F158F8E6-423E-463C-AE19-AA283FCEC0AC}"/>
    <hyperlink ref="C31" r:id="rId14" display="[TOP 14] Business Ideas for WOMEN with-out any Education (EARN 30k per month) " xr:uid="{0322D10F-35DA-4551-9BE0-29BAAD46FF5E}"/>
    <hyperlink ref="C48" r:id="rId15" display="[12 Best Ways] to Earn Money Online | How to Earn 50k per month Online " xr:uid="{FAAF0DAC-CE74-4F7D-A573-1173372EEC78}"/>
    <hyperlink ref="C32" r:id="rId16" display="[TOP 10] Business Ideas for Accountants (Low Investment) " xr:uid="{37F608FB-B10D-485F-B59F-3BD1CCA1A3C8}"/>
    <hyperlink ref="C33" r:id="rId17" display="[TOP 10] Business Ideas to Start Under Rs.10,000 Low Investment " xr:uid="{A9E1D5F3-8787-4B0B-8A7A-6186B9230612}"/>
    <hyperlink ref="C34" r:id="rId18" display="151+ कम खर्च और अधिक मुनाफे वाले बिजनेस  | Low Investment Business Ideas" xr:uid="{257F072B-BA23-4B5E-8EC9-D3E89AEE7A5F}"/>
    <hyperlink ref="O44" r:id="rId19" display="[6 TIPS] How to Start Online Tuition Business &amp; Earn in Lakhs" xr:uid="{A543D93F-0B75-4BB1-B57E-51272380DD1C}"/>
    <hyperlink ref="O33" r:id="rId20" display="[9 Real Ways] to Increase YOUTUBE Subscribers Organically (30k Subscribers per Month)" xr:uid="{8DDE4F7F-2668-4539-A9FF-3885828CA8E7}"/>
    <hyperlink ref="O32" r:id="rId21" xr:uid="{FD4C1DCC-CE9D-4251-85D0-760B6F656248}"/>
    <hyperlink ref="O34" r:id="rId22" display="[8 Mistakes] 95% YouTubers make these mistakes | How to Grow YouTube Channel Fast " xr:uid="{85454DE4-06AE-4E55-9689-8F08E6BD4007}"/>
    <hyperlink ref="O35" r:id="rId23" display="[TOP 29] Best YouTube Channel IDEAS to Earn 1 Lakh per month Online " xr:uid="{42D7FC42-A3EE-44EB-90B3-521C48A4910F}"/>
    <hyperlink ref="O38" r:id="rId24" display="[12 IDEAS] Business Ideas for College Students (to Earn 30k Per month Easy) " xr:uid="{7BE8DD82-6507-4285-B1E5-414D38A7186F}"/>
    <hyperlink ref="O45" r:id="rId25" display="[4 PHASE] How to Earn Money Online from Books (40k per month ) " xr:uid="{8B23AEF9-B2AF-4B1E-84B1-E17A4D91A4AC}"/>
    <hyperlink ref="O40" r:id="rId26" display="[TOP 6] Highest Paying Jobs in India | Career IDEAS for Students " xr:uid="{90B5C5BB-1D1F-471D-A716-D467407C6A6D}"/>
    <hyperlink ref="O41" r:id="rId27" display="[TOP 12] Business Ideas for Mechanical Engineer (Earn 2 Lakh per Month) " xr:uid="{3742311A-98B4-46EF-B2AC-5C2B3FFFC09B}"/>
    <hyperlink ref="O42" r:id="rId28" display="How to Become an App Developer? &amp; How to Make Money from App? " xr:uid="{E7CB678A-DCEF-4BD0-9258-7A70183D7B9C}"/>
    <hyperlink ref="O43" r:id="rId29" display="[TOP 7] Must Read Books for Entrepreneurs (BUSINESSMAN) " xr:uid="{863FF00D-87CB-47F9-BB36-60AB3022FFD9}"/>
    <hyperlink ref="O39" r:id="rId30" display="[10 Quick EARNING] Business Ideas for College Students in India " xr:uid="{503D3D23-49EA-4E65-9B71-88EF1D7AB471}"/>
    <hyperlink ref="O36" r:id="rId31" display="[TOP 8] YouTube Money Making Tips &amp; Tricks (You can Earn Rs.1 Crore) " xr:uid="{2308D230-C9DF-4BCC-A356-2CE66107F718}"/>
    <hyperlink ref="O46" r:id="rId32" display="[4 Websites] to Earn 50,000 Per month by Audio Recording (Voice-over) " xr:uid="{7C9F2413-A590-4CB4-8D64-3A8BBE7DC4AA}"/>
    <hyperlink ref="O48" r:id="rId33" xr:uid="{0019E7EF-171F-4092-A4C8-FFDBBB9799FD}"/>
    <hyperlink ref="O30" r:id="rId34" display="[5 Pro TIPS] to Quickly Complete 4000 Hrs Watchtime on YouTube" xr:uid="{F38B6DB6-FFFE-4BD7-A6C6-F521700E7D49}"/>
    <hyperlink ref="O31" r:id="rId35" display="[8 Mistakes] 95% YouTubers make these mistakes | How to Grow YouTube Channel Fast " xr:uid="{9BAC1F9F-7421-4C30-9AF9-C20F8C92D9FE}"/>
    <hyperlink ref="O29" r:id="rId36" display="EARN Rs. 20,000 per month with LED Bulb Repairing BUSINESS " xr:uid="{36C79350-08AF-4B6F-8799-F08F85CA479E}"/>
  </hyperlinks>
  <pageMargins left="0.7" right="0.7" top="0.75" bottom="0.75" header="0.3" footer="0.3"/>
  <drawing r:id="rId3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FB1BA8-B905-4900-A81E-521C852CD7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D6CA33-6873-4910-B5AD-E718BBF44A46}">
  <ds:schemaRefs>
    <ds:schemaRef ds:uri="http://purl.org/dc/dcmitype/"/>
    <ds:schemaRef ds:uri="16c05727-aa75-4e4a-9b5f-8a80a1165891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71af3243-3dd4-4a8d-8c0d-dd76da1f02a5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863D460-7762-4589-B0B4-2E60F6C363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Shift Work Calendar</vt:lpstr>
      <vt:lpstr>Shift Pattern</vt:lpstr>
      <vt:lpstr>Download more</vt:lpstr>
      <vt:lpstr>CalendarYear</vt:lpstr>
      <vt:lpstr>Pattern_Start</vt:lpstr>
      <vt:lpstr>Range_Days</vt:lpstr>
      <vt:lpstr>Shift_Pattern</vt:lpstr>
      <vt:lpstr>Shift1_Code</vt:lpstr>
      <vt:lpstr>Shift2_Code</vt:lpstr>
      <vt:lpstr>Shift3_Code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2019-06-24T05:52:09Z</dcterms:created>
  <dcterms:modified xsi:type="dcterms:W3CDTF">2022-10-08T12:37:41Z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