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189AA068-F6F4-4231-B583-4D45CDB146AB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CTC Calculator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13" i="1" l="1"/>
  <c r="G31" i="1"/>
  <c r="G11" i="1" l="1"/>
  <c r="G10" i="1"/>
  <c r="AA4" i="1"/>
  <c r="E8" i="1" l="1"/>
  <c r="E19" i="1" l="1"/>
  <c r="E15" i="1"/>
  <c r="E9" i="1"/>
  <c r="G9" i="1" s="1"/>
  <c r="E18" i="1"/>
  <c r="E14" i="1"/>
  <c r="G8" i="1"/>
  <c r="E12" i="1"/>
  <c r="G12" i="1" s="1"/>
  <c r="G15" i="1" l="1"/>
  <c r="G26" i="1" s="1"/>
  <c r="E26" i="1"/>
  <c r="G14" i="1"/>
  <c r="G25" i="1" s="1"/>
  <c r="E25" i="1"/>
  <c r="G18" i="1"/>
  <c r="G29" i="1" s="1"/>
  <c r="E29" i="1"/>
  <c r="G19" i="1"/>
  <c r="G30" i="1" s="1"/>
  <c r="E30" i="1"/>
  <c r="E13" i="1"/>
  <c r="E16" i="1" l="1"/>
  <c r="E17" i="1"/>
  <c r="G17" i="1" l="1"/>
  <c r="G28" i="1" s="1"/>
  <c r="E28" i="1"/>
  <c r="G16" i="1"/>
  <c r="G27" i="1" s="1"/>
  <c r="E27" i="1"/>
  <c r="E21" i="1"/>
  <c r="G21" i="1" l="1"/>
  <c r="E32" i="1"/>
  <c r="E34" i="1" s="1"/>
  <c r="G32" i="1"/>
  <c r="G3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  <author>HP</author>
  </authors>
  <commentList>
    <comment ref="AA4" authorId="0" shapeId="0" xr:uid="{00000000-0006-0000-0000-000001000000}">
      <text>
        <r>
          <rPr>
            <sz val="10"/>
            <rFont val="Arial"/>
            <family val="2"/>
          </rPr>
          <t>Internal helper: reverse-calculates monthly Gross Salary from the target monthly CTC, accounting for Employer PF (capped Rs.1800), ESI (only if Gross&lt;=21000), Gratuity &amp; Bonus, so that the final CTC row equals the amount you entered above.</t>
        </r>
      </text>
    </comment>
    <comment ref="G21" authorId="1" shapeId="0" xr:uid="{D5A19BEE-A07B-4C9D-AC32-937E40D012A5}">
      <text>
        <r>
          <rPr>
            <b/>
            <sz val="9"/>
            <color indexed="81"/>
            <rFont val="Tahoma"/>
            <family val="2"/>
          </rPr>
          <t xml:space="preserve">1 to 10 Rupees can be above or below due to decimal difference. 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<sst xmlns="http://schemas.openxmlformats.org/spreadsheetml/2006/main" count="46" uniqueCount="39">
  <si>
    <t>Professional CTC Calculator</t>
  </si>
  <si>
    <t>Monthly Gross (auto-calc)</t>
  </si>
  <si>
    <t>Enter Yearly CTC (Cost to Company)</t>
  </si>
  <si>
    <t>Particulars</t>
  </si>
  <si>
    <t>Rate</t>
  </si>
  <si>
    <t>Per Month</t>
  </si>
  <si>
    <t>Per Year</t>
  </si>
  <si>
    <t>Basic Salary</t>
  </si>
  <si>
    <t>HRA (Calculated on Basic Wages)</t>
  </si>
  <si>
    <t>Conveyance Allowances</t>
  </si>
  <si>
    <t>Fixed</t>
  </si>
  <si>
    <t>Medical Allowances</t>
  </si>
  <si>
    <t>Special  Allowances (Balance Amount)</t>
  </si>
  <si>
    <t>Balance Amount</t>
  </si>
  <si>
    <t>Total Gross Salary</t>
  </si>
  <si>
    <t>PF Employee contribution</t>
  </si>
  <si>
    <t>ESI Employer contribution</t>
  </si>
  <si>
    <t>Note:</t>
  </si>
  <si>
    <t>PF (employer part) is limited to max Rs. 1800/- by assuming Rs. 15000 as basic</t>
  </si>
  <si>
    <t>ESI is calculated if gross salary less than or equal to Rs. 21000</t>
  </si>
  <si>
    <t>(  --  )  Deductions</t>
  </si>
  <si>
    <t xml:space="preserve">PF Employer contribution </t>
  </si>
  <si>
    <t>(Picked from above)</t>
  </si>
  <si>
    <t xml:space="preserve">ESI Employee Contribution </t>
  </si>
  <si>
    <t xml:space="preserve">Gratuity Employer Contribution </t>
  </si>
  <si>
    <t>Bonus</t>
  </si>
  <si>
    <t>Income Tax</t>
  </si>
  <si>
    <t xml:space="preserve">Total Deduction </t>
  </si>
  <si>
    <t>Salary In-hand (after deductions)</t>
  </si>
  <si>
    <t>PF</t>
  </si>
  <si>
    <t>ESI</t>
  </si>
  <si>
    <t>Gratuity</t>
  </si>
  <si>
    <t>Employer contribution (calculated on Rs. 15000 as basic)</t>
  </si>
  <si>
    <t>Employee contribution</t>
  </si>
  <si>
    <t>Employer contribution</t>
  </si>
  <si>
    <t>Employee Contribution (on gross)</t>
  </si>
  <si>
    <t>Employer Contribution (After completion of 1 Years)</t>
  </si>
  <si>
    <t>(Applicable after 12 months)</t>
  </si>
  <si>
    <t>CTC (Cost to Company)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</si>
</sst>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\-??_ ;_ @_ "/>
    <numFmt numFmtId="165" formatCode="_ * #,##0_ ;_ * \-#,##0_ ;_ * &quot;-&quot;??_ ;_ @_ "/>
  </numFmts>
  <fonts count="26" x14ac:knownFonts="1">
    <font>
      <sz val="11"/>
      <color theme="1"/>
      <name val="Calibri"/>
      <family val="2"/>
      <charset val="1"/>
    </font>
    <font>
      <sz val="10"/>
      <name val="Arial"/>
    </font>
    <font>
      <u/>
      <sz val="11"/>
      <color theme="10"/>
      <name val="Calibri"/>
      <family val="2"/>
      <charset val="1"/>
    </font>
    <font>
      <u/>
      <sz val="9"/>
      <color theme="10"/>
      <name val="Times New Roman"/>
      <family val="1"/>
      <charset val="1"/>
    </font>
    <font>
      <sz val="9"/>
      <name val="Times New Roman"/>
      <charset val="1"/>
    </font>
    <font>
      <sz val="14"/>
      <color theme="1"/>
      <name val="Calibri"/>
      <family val="2"/>
      <charset val="1"/>
    </font>
    <font>
      <b/>
      <sz val="22"/>
      <color theme="0"/>
      <name val="Calibri"/>
      <family val="2"/>
      <charset val="1"/>
    </font>
    <font>
      <i/>
      <sz val="8"/>
      <color rgb="FF808080"/>
      <name val="Cambria"/>
      <charset val="1"/>
    </font>
    <font>
      <b/>
      <sz val="16"/>
      <color theme="1"/>
      <name val="Calibri"/>
      <family val="2"/>
      <charset val="1"/>
    </font>
    <font>
      <b/>
      <sz val="14"/>
      <color theme="0"/>
      <name val="Calibri"/>
      <family val="2"/>
      <charset val="1"/>
    </font>
    <font>
      <sz val="16"/>
      <color theme="1"/>
      <name val="Calibri"/>
      <family val="2"/>
      <charset val="1"/>
    </font>
    <font>
      <b/>
      <u/>
      <sz val="14"/>
      <color theme="1"/>
      <name val="Calibri"/>
      <family val="2"/>
      <charset val="1"/>
    </font>
    <font>
      <sz val="11"/>
      <color theme="1"/>
      <name val="Calibri"/>
      <charset val="1"/>
    </font>
    <font>
      <sz val="10"/>
      <name val="Arial"/>
      <family val="2"/>
    </font>
    <font>
      <sz val="11"/>
      <color theme="1"/>
      <name val="Calibri"/>
      <family val="2"/>
      <charset val="1"/>
    </font>
    <font>
      <sz val="14"/>
      <color theme="1"/>
      <name val="Calibri"/>
      <family val="2"/>
      <scheme val="minor"/>
    </font>
    <font>
      <b/>
      <sz val="14"/>
      <color theme="7" tint="0.79998168889431442"/>
      <name val="Calibri"/>
      <family val="2"/>
      <scheme val="minor"/>
    </font>
    <font>
      <b/>
      <u val="singleAccounting"/>
      <sz val="14"/>
      <color theme="7" tint="0.79998168889431442"/>
      <name val="Calibri"/>
      <family val="2"/>
      <scheme val="minor"/>
    </font>
    <font>
      <b/>
      <sz val="14"/>
      <color rgb="FFFF0000"/>
      <name val="Calibri"/>
      <family val="2"/>
    </font>
    <font>
      <b/>
      <sz val="9"/>
      <color rgb="FFFF0000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FFFF00"/>
      <name val="Calibri"/>
      <family val="2"/>
      <scheme val="minor"/>
    </font>
    <font>
      <u/>
      <sz val="14"/>
      <color theme="1"/>
      <name val="Calibri"/>
      <family val="2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rgb="FFFFFF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1"/>
        <bgColor rgb="FF003300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rgb="FFFFFF00"/>
      </patternFill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6">
    <xf numFmtId="0" fontId="0" fillId="0" borderId="0"/>
    <xf numFmtId="43" fontId="1" fillId="0" borderId="0" applyBorder="0" applyAlignment="0" applyProtection="0"/>
    <xf numFmtId="0" fontId="2" fillId="0" borderId="0">
      <alignment vertical="top"/>
      <protection locked="0"/>
    </xf>
    <xf numFmtId="0" fontId="3" fillId="0" borderId="0"/>
    <xf numFmtId="0" fontId="14" fillId="0" borderId="0"/>
    <xf numFmtId="0" fontId="4" fillId="0" borderId="0"/>
  </cellStyleXfs>
  <cellXfs count="49">
    <xf numFmtId="0" fontId="0" fillId="0" borderId="0" xfId="0"/>
    <xf numFmtId="0" fontId="9" fillId="2" borderId="0" xfId="0" applyFont="1" applyFill="1" applyAlignment="1">
      <alignment horizontal="left"/>
    </xf>
    <xf numFmtId="0" fontId="9" fillId="2" borderId="0" xfId="0" applyFont="1" applyFill="1" applyAlignment="1">
      <alignment horizontal="center"/>
    </xf>
    <xf numFmtId="0" fontId="9" fillId="2" borderId="0" xfId="0" applyFont="1" applyFill="1" applyAlignment="1">
      <alignment horizontal="right"/>
    </xf>
    <xf numFmtId="0" fontId="9" fillId="2" borderId="0" xfId="0" applyFont="1" applyFill="1"/>
    <xf numFmtId="164" fontId="9" fillId="2" borderId="0" xfId="0" applyNumberFormat="1" applyFont="1" applyFill="1"/>
    <xf numFmtId="0" fontId="16" fillId="3" borderId="0" xfId="0" applyFont="1" applyFill="1"/>
    <xf numFmtId="0" fontId="17" fillId="3" borderId="0" xfId="0" applyFont="1" applyFill="1" applyAlignment="1">
      <alignment horizontal="center"/>
    </xf>
    <xf numFmtId="165" fontId="17" fillId="3" borderId="0" xfId="1" applyNumberFormat="1" applyFont="1" applyFill="1"/>
    <xf numFmtId="0" fontId="16" fillId="3" borderId="0" xfId="0" applyFont="1" applyFill="1" applyAlignment="1">
      <alignment horizontal="center"/>
    </xf>
    <xf numFmtId="165" fontId="16" fillId="3" borderId="0" xfId="1" applyNumberFormat="1" applyFont="1" applyFill="1"/>
    <xf numFmtId="0" fontId="21" fillId="3" borderId="0" xfId="0" applyFont="1" applyFill="1" applyAlignment="1">
      <alignment vertical="center"/>
    </xf>
    <xf numFmtId="165" fontId="21" fillId="3" borderId="0" xfId="0" applyNumberFormat="1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5" fillId="4" borderId="0" xfId="0" applyFont="1" applyFill="1"/>
    <xf numFmtId="0" fontId="5" fillId="4" borderId="0" xfId="0" applyFont="1" applyFill="1" applyAlignment="1">
      <alignment horizontal="center"/>
    </xf>
    <xf numFmtId="0" fontId="7" fillId="5" borderId="0" xfId="0" applyFont="1" applyFill="1"/>
    <xf numFmtId="0" fontId="8" fillId="4" borderId="1" xfId="0" applyFont="1" applyFill="1" applyBorder="1" applyAlignment="1">
      <alignment vertical="center"/>
    </xf>
    <xf numFmtId="164" fontId="8" fillId="4" borderId="1" xfId="0" applyNumberFormat="1" applyFont="1" applyFill="1" applyBorder="1" applyAlignment="1">
      <alignment horizontal="center" vertical="center"/>
    </xf>
    <xf numFmtId="3" fontId="7" fillId="5" borderId="0" xfId="0" applyNumberFormat="1" applyFont="1" applyFill="1"/>
    <xf numFmtId="0" fontId="5" fillId="4" borderId="0" xfId="0" applyFont="1" applyFill="1" applyAlignment="1">
      <alignment horizontal="right"/>
    </xf>
    <xf numFmtId="9" fontId="5" fillId="4" borderId="0" xfId="0" applyNumberFormat="1" applyFont="1" applyFill="1" applyAlignment="1">
      <alignment horizontal="center"/>
    </xf>
    <xf numFmtId="164" fontId="5" fillId="4" borderId="0" xfId="0" applyNumberFormat="1" applyFont="1" applyFill="1"/>
    <xf numFmtId="0" fontId="0" fillId="4" borderId="0" xfId="0" applyFill="1" applyAlignment="1">
      <alignment horizontal="center"/>
    </xf>
    <xf numFmtId="0" fontId="22" fillId="4" borderId="0" xfId="0" applyFont="1" applyFill="1" applyAlignment="1">
      <alignment horizontal="center"/>
    </xf>
    <xf numFmtId="10" fontId="5" fillId="4" borderId="0" xfId="0" applyNumberFormat="1" applyFont="1" applyFill="1" applyAlignment="1">
      <alignment horizontal="center"/>
    </xf>
    <xf numFmtId="0" fontId="5" fillId="4" borderId="0" xfId="0" applyFont="1" applyFill="1" applyAlignment="1">
      <alignment vertical="center" wrapText="1"/>
    </xf>
    <xf numFmtId="10" fontId="5" fillId="4" borderId="0" xfId="0" applyNumberFormat="1" applyFont="1" applyFill="1" applyAlignment="1">
      <alignment horizontal="center" vertical="center"/>
    </xf>
    <xf numFmtId="164" fontId="5" fillId="4" borderId="0" xfId="0" applyNumberFormat="1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22" fillId="4" borderId="0" xfId="0" applyFont="1" applyFill="1" applyAlignment="1">
      <alignment horizontal="center" vertical="center"/>
    </xf>
    <xf numFmtId="0" fontId="10" fillId="4" borderId="0" xfId="0" applyFont="1" applyFill="1"/>
    <xf numFmtId="0" fontId="15" fillId="5" borderId="0" xfId="0" applyFont="1" applyFill="1"/>
    <xf numFmtId="0" fontId="18" fillId="4" borderId="0" xfId="0" applyFont="1" applyFill="1" applyAlignment="1">
      <alignment horizontal="left" indent="5"/>
    </xf>
    <xf numFmtId="9" fontId="19" fillId="4" borderId="0" xfId="0" applyNumberFormat="1" applyFont="1" applyFill="1" applyAlignment="1">
      <alignment horizontal="center"/>
    </xf>
    <xf numFmtId="164" fontId="18" fillId="4" borderId="0" xfId="0" applyNumberFormat="1" applyFont="1" applyFill="1"/>
    <xf numFmtId="0" fontId="18" fillId="4" borderId="0" xfId="0" applyFont="1" applyFill="1" applyAlignment="1">
      <alignment horizontal="left" vertical="center" wrapText="1" indent="5"/>
    </xf>
    <xf numFmtId="0" fontId="20" fillId="5" borderId="0" xfId="0" applyFont="1" applyFill="1" applyAlignment="1">
      <alignment horizontal="left" indent="5"/>
    </xf>
    <xf numFmtId="9" fontId="20" fillId="5" borderId="0" xfId="0" applyNumberFormat="1" applyFont="1" applyFill="1" applyAlignment="1">
      <alignment horizontal="center"/>
    </xf>
    <xf numFmtId="165" fontId="20" fillId="5" borderId="0" xfId="1" applyNumberFormat="1" applyFont="1" applyFill="1"/>
    <xf numFmtId="164" fontId="18" fillId="4" borderId="0" xfId="0" applyNumberFormat="1" applyFont="1" applyFill="1" applyAlignment="1">
      <alignment vertical="center"/>
    </xf>
    <xf numFmtId="0" fontId="15" fillId="5" borderId="0" xfId="0" applyFont="1" applyFill="1" applyAlignment="1">
      <alignment horizontal="center"/>
    </xf>
    <xf numFmtId="0" fontId="11" fillId="4" borderId="0" xfId="0" applyFont="1" applyFill="1"/>
    <xf numFmtId="0" fontId="5" fillId="4" borderId="0" xfId="0" applyFont="1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25" fillId="6" borderId="0" xfId="0" applyFont="1" applyFill="1"/>
    <xf numFmtId="10" fontId="25" fillId="6" borderId="0" xfId="0" applyNumberFormat="1" applyFont="1" applyFill="1" applyAlignment="1">
      <alignment horizontal="center"/>
    </xf>
    <xf numFmtId="164" fontId="25" fillId="6" borderId="0" xfId="0" applyNumberFormat="1" applyFont="1" applyFill="1"/>
  </cellXfs>
  <cellStyles count="6">
    <cellStyle name="Comma" xfId="1" builtinId="3"/>
    <cellStyle name="Hyperlink 2" xfId="2" xr:uid="{00000000-0005-0000-0000-000006000000}"/>
    <cellStyle name="Hyperlink 3" xfId="3" xr:uid="{00000000-0005-0000-0000-000007000000}"/>
    <cellStyle name="Normal" xfId="0" builtinId="0"/>
    <cellStyle name="Normal 2" xfId="4" xr:uid="{00000000-0005-0000-0000-000008000000}"/>
    <cellStyle name="Normal 3" xfId="5" xr:uid="{00000000-0005-0000-0000-000009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DEDED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1"/>
  <sheetViews>
    <sheetView showGridLines="0" tabSelected="1" zoomScale="90" zoomScaleNormal="90" workbookViewId="0">
      <selection activeCell="C13" sqref="C13"/>
    </sheetView>
  </sheetViews>
  <sheetFormatPr defaultColWidth="8.88671875" defaultRowHeight="18" x14ac:dyDescent="0.35"/>
  <cols>
    <col min="1" max="1" width="8.88671875" style="14"/>
    <col min="2" max="2" width="10.109375" style="14" bestFit="1" customWidth="1"/>
    <col min="3" max="3" width="65.44140625" style="14" customWidth="1"/>
    <col min="4" max="4" width="31" style="15" customWidth="1"/>
    <col min="5" max="5" width="13.88671875" style="14" customWidth="1"/>
    <col min="6" max="6" width="7.33203125" style="14" customWidth="1"/>
    <col min="7" max="7" width="16.88671875" style="14" customWidth="1"/>
    <col min="8" max="16384" width="8.88671875" style="14"/>
  </cols>
  <sheetData>
    <row r="1" spans="2:27" ht="6.75" customHeight="1" x14ac:dyDescent="0.35"/>
    <row r="2" spans="2:27" ht="28.5" customHeight="1" x14ac:dyDescent="0.55000000000000004">
      <c r="B2" s="13" t="s">
        <v>0</v>
      </c>
      <c r="C2" s="13"/>
      <c r="D2" s="13"/>
      <c r="E2" s="13"/>
      <c r="F2" s="13"/>
      <c r="G2" s="13"/>
    </row>
    <row r="3" spans="2:27" ht="8.25" customHeight="1" x14ac:dyDescent="0.35">
      <c r="AA3" s="16" t="s">
        <v>1</v>
      </c>
    </row>
    <row r="4" spans="2:27" ht="30" customHeight="1" x14ac:dyDescent="0.35">
      <c r="B4" s="17"/>
      <c r="C4" s="17" t="s">
        <v>2</v>
      </c>
      <c r="D4" s="18">
        <v>250000</v>
      </c>
      <c r="AA4" s="19">
        <f>IF((D4/12)/1.2057&lt;=21000,(D4/12)/1.2057,IF(((D4/12)-3600)/1.0657&gt;=30000,((D4/12)-3600)/1.0657,(D4/12)/1.1857))</f>
        <v>17279.035691576122</v>
      </c>
    </row>
    <row r="5" spans="2:27" ht="18" customHeight="1" x14ac:dyDescent="0.35"/>
    <row r="7" spans="2:27" s="20" customFormat="1" ht="18" customHeight="1" x14ac:dyDescent="0.35">
      <c r="B7" s="1"/>
      <c r="C7" s="1" t="s">
        <v>3</v>
      </c>
      <c r="D7" s="2" t="s">
        <v>4</v>
      </c>
      <c r="E7" s="3" t="s">
        <v>5</v>
      </c>
      <c r="F7" s="3"/>
      <c r="G7" s="3" t="s">
        <v>6</v>
      </c>
    </row>
    <row r="8" spans="2:27" ht="18" customHeight="1" x14ac:dyDescent="0.35">
      <c r="C8" s="14" t="s">
        <v>7</v>
      </c>
      <c r="D8" s="21">
        <v>0.5</v>
      </c>
      <c r="E8" s="22">
        <f>AA4*D8</f>
        <v>8639.5178457880611</v>
      </c>
      <c r="F8" s="22"/>
      <c r="G8" s="22">
        <f>E8*12</f>
        <v>103674.21414945673</v>
      </c>
    </row>
    <row r="9" spans="2:27" ht="18" customHeight="1" x14ac:dyDescent="0.35">
      <c r="C9" s="14" t="s">
        <v>8</v>
      </c>
      <c r="D9" s="21">
        <v>0.5</v>
      </c>
      <c r="E9" s="22">
        <f>E8*D9</f>
        <v>4319.7589228940305</v>
      </c>
      <c r="F9" s="22"/>
      <c r="G9" s="22">
        <f>E9*12</f>
        <v>51837.107074728367</v>
      </c>
    </row>
    <row r="10" spans="2:27" ht="18" customHeight="1" x14ac:dyDescent="0.35">
      <c r="C10" s="14" t="s">
        <v>9</v>
      </c>
      <c r="D10" s="15" t="s">
        <v>10</v>
      </c>
      <c r="E10" s="22">
        <v>1250</v>
      </c>
      <c r="F10" s="22"/>
      <c r="G10" s="22">
        <f>E10*12</f>
        <v>15000</v>
      </c>
    </row>
    <row r="11" spans="2:27" ht="18" customHeight="1" x14ac:dyDescent="0.35">
      <c r="C11" s="14" t="s">
        <v>11</v>
      </c>
      <c r="D11" s="15" t="s">
        <v>10</v>
      </c>
      <c r="E11" s="22">
        <v>1250</v>
      </c>
      <c r="F11" s="22"/>
      <c r="G11" s="22">
        <f>E11*12</f>
        <v>15000</v>
      </c>
    </row>
    <row r="12" spans="2:27" ht="18" customHeight="1" x14ac:dyDescent="0.35">
      <c r="C12" s="14" t="s">
        <v>12</v>
      </c>
      <c r="D12" s="23" t="s">
        <v>13</v>
      </c>
      <c r="E12" s="22">
        <f>AA4-SUM(E8:E11)</f>
        <v>1819.7589228940305</v>
      </c>
      <c r="F12" s="22"/>
      <c r="G12" s="22">
        <f>E12*12</f>
        <v>21837.107074728367</v>
      </c>
    </row>
    <row r="13" spans="2:27" ht="18" customHeight="1" x14ac:dyDescent="0.35">
      <c r="B13" s="4"/>
      <c r="C13" s="4" t="s">
        <v>14</v>
      </c>
      <c r="D13" s="2"/>
      <c r="E13" s="5">
        <f>SUM(E8:E12)</f>
        <v>17279.035691576122</v>
      </c>
      <c r="F13" s="5"/>
      <c r="G13" s="5">
        <f>SUM(G8:G12)</f>
        <v>207348.42829891347</v>
      </c>
    </row>
    <row r="14" spans="2:27" ht="18" customHeight="1" x14ac:dyDescent="0.35">
      <c r="B14" s="24" t="s">
        <v>29</v>
      </c>
      <c r="C14" s="14" t="s">
        <v>32</v>
      </c>
      <c r="D14" s="21">
        <v>0.12</v>
      </c>
      <c r="E14" s="22">
        <f>IF(ROUND(E8*D14,0)&gt;=1800,1800,(ROUND(E8*D14,0)))</f>
        <v>1037</v>
      </c>
      <c r="F14" s="22"/>
      <c r="G14" s="22">
        <f t="shared" ref="G14:G19" si="0">E14*12</f>
        <v>12444</v>
      </c>
    </row>
    <row r="15" spans="2:27" ht="18" customHeight="1" x14ac:dyDescent="0.35">
      <c r="B15" s="15"/>
      <c r="C15" s="14" t="s">
        <v>33</v>
      </c>
      <c r="D15" s="21">
        <v>0.12</v>
      </c>
      <c r="E15" s="22">
        <f>IF(ROUND(E8*D15,0)&gt;=1800,1800,(ROUND(E8*D15,0)))</f>
        <v>1037</v>
      </c>
      <c r="F15" s="22"/>
      <c r="G15" s="22">
        <f t="shared" si="0"/>
        <v>12444</v>
      </c>
    </row>
    <row r="16" spans="2:27" ht="18" customHeight="1" x14ac:dyDescent="0.35">
      <c r="B16" s="24" t="s">
        <v>30</v>
      </c>
      <c r="C16" s="14" t="s">
        <v>34</v>
      </c>
      <c r="D16" s="25">
        <v>3.2500000000000001E-2</v>
      </c>
      <c r="E16" s="22">
        <f>IF(E13&lt;=21000,E8*D16,0)</f>
        <v>280.78432998811201</v>
      </c>
      <c r="F16" s="22"/>
      <c r="G16" s="22">
        <f t="shared" si="0"/>
        <v>3369.4119598573443</v>
      </c>
    </row>
    <row r="17" spans="2:7" ht="18" customHeight="1" x14ac:dyDescent="0.35">
      <c r="C17" s="14" t="s">
        <v>35</v>
      </c>
      <c r="D17" s="25">
        <v>7.4999999999999997E-3</v>
      </c>
      <c r="E17" s="22">
        <f>IF(E13&lt;=21000,E8*D17,0)</f>
        <v>64.796383843410453</v>
      </c>
      <c r="F17" s="22"/>
      <c r="G17" s="22">
        <f t="shared" si="0"/>
        <v>777.55660612092538</v>
      </c>
    </row>
    <row r="18" spans="2:7" s="29" customFormat="1" x14ac:dyDescent="0.35">
      <c r="B18" s="24" t="s">
        <v>31</v>
      </c>
      <c r="C18" s="26" t="s">
        <v>36</v>
      </c>
      <c r="D18" s="27">
        <v>4.8099999999999997E-2</v>
      </c>
      <c r="E18" s="28">
        <f>E8*D18</f>
        <v>415.5608083824057</v>
      </c>
      <c r="F18" s="28"/>
      <c r="G18" s="28">
        <f t="shared" si="0"/>
        <v>4986.7297005888686</v>
      </c>
    </row>
    <row r="19" spans="2:7" s="29" customFormat="1" ht="24" customHeight="1" x14ac:dyDescent="0.3">
      <c r="B19" s="30" t="s">
        <v>25</v>
      </c>
      <c r="C19" s="29" t="s">
        <v>37</v>
      </c>
      <c r="D19" s="27">
        <v>8.3299999999999999E-2</v>
      </c>
      <c r="E19" s="28">
        <f>E8*D19</f>
        <v>719.67183655414544</v>
      </c>
      <c r="F19" s="28"/>
      <c r="G19" s="28">
        <f t="shared" si="0"/>
        <v>8636.0620386497449</v>
      </c>
    </row>
    <row r="20" spans="2:7" s="29" customFormat="1" ht="10.199999999999999" customHeight="1" x14ac:dyDescent="0.3">
      <c r="B20" s="30"/>
      <c r="D20" s="27"/>
      <c r="E20" s="28"/>
      <c r="F20" s="28"/>
      <c r="G20" s="28"/>
    </row>
    <row r="21" spans="2:7" s="31" customFormat="1" ht="21" x14ac:dyDescent="0.4">
      <c r="B21" s="46"/>
      <c r="C21" s="46" t="s">
        <v>38</v>
      </c>
      <c r="D21" s="47"/>
      <c r="E21" s="48">
        <f>SUM(E13:E19)</f>
        <v>20833.849050344197</v>
      </c>
      <c r="F21" s="48"/>
      <c r="G21" s="48">
        <f>SUM(G13:G19)</f>
        <v>250006.18860413035</v>
      </c>
    </row>
    <row r="22" spans="2:7" ht="18" customHeight="1" x14ac:dyDescent="0.35">
      <c r="D22" s="14"/>
    </row>
    <row r="23" spans="2:7" ht="18" customHeight="1" x14ac:dyDescent="0.35">
      <c r="D23" s="14"/>
    </row>
    <row r="24" spans="2:7" s="32" customFormat="1" ht="21.6" x14ac:dyDescent="0.65">
      <c r="B24" s="6"/>
      <c r="C24" s="6" t="s">
        <v>20</v>
      </c>
      <c r="D24" s="7"/>
      <c r="E24" s="8"/>
      <c r="F24" s="8"/>
      <c r="G24" s="8"/>
    </row>
    <row r="25" spans="2:7" ht="18" customHeight="1" x14ac:dyDescent="0.35">
      <c r="B25" s="33"/>
      <c r="C25" s="33" t="s">
        <v>21</v>
      </c>
      <c r="D25" s="34" t="s">
        <v>22</v>
      </c>
      <c r="E25" s="35">
        <f>E14</f>
        <v>1037</v>
      </c>
      <c r="F25" s="35"/>
      <c r="G25" s="35">
        <f t="shared" ref="G25" si="1">G14</f>
        <v>12444</v>
      </c>
    </row>
    <row r="26" spans="2:7" ht="18" customHeight="1" x14ac:dyDescent="0.35">
      <c r="B26" s="33"/>
      <c r="C26" s="33" t="s">
        <v>15</v>
      </c>
      <c r="D26" s="34" t="s">
        <v>22</v>
      </c>
      <c r="E26" s="35">
        <f>E15</f>
        <v>1037</v>
      </c>
      <c r="F26" s="35"/>
      <c r="G26" s="35">
        <f>G15</f>
        <v>12444</v>
      </c>
    </row>
    <row r="27" spans="2:7" ht="18" customHeight="1" x14ac:dyDescent="0.35">
      <c r="B27" s="33"/>
      <c r="C27" s="33" t="s">
        <v>16</v>
      </c>
      <c r="D27" s="34" t="s">
        <v>22</v>
      </c>
      <c r="E27" s="35">
        <f>E16</f>
        <v>280.78432998811201</v>
      </c>
      <c r="F27" s="35"/>
      <c r="G27" s="35">
        <f>G16</f>
        <v>3369.4119598573443</v>
      </c>
    </row>
    <row r="28" spans="2:7" ht="18" customHeight="1" x14ac:dyDescent="0.35">
      <c r="B28" s="33"/>
      <c r="C28" s="33" t="s">
        <v>23</v>
      </c>
      <c r="D28" s="34" t="s">
        <v>22</v>
      </c>
      <c r="E28" s="35">
        <f>E17</f>
        <v>64.796383843410453</v>
      </c>
      <c r="F28" s="35"/>
      <c r="G28" s="35">
        <f>G17</f>
        <v>777.55660612092538</v>
      </c>
    </row>
    <row r="29" spans="2:7" s="29" customFormat="1" x14ac:dyDescent="0.35">
      <c r="B29" s="36"/>
      <c r="C29" s="36" t="s">
        <v>24</v>
      </c>
      <c r="D29" s="34" t="s">
        <v>22</v>
      </c>
      <c r="E29" s="35">
        <f>E18</f>
        <v>415.5608083824057</v>
      </c>
      <c r="F29" s="35"/>
      <c r="G29" s="35">
        <f>G18</f>
        <v>4986.7297005888686</v>
      </c>
    </row>
    <row r="30" spans="2:7" ht="18" customHeight="1" x14ac:dyDescent="0.35">
      <c r="B30" s="33"/>
      <c r="C30" s="33" t="s">
        <v>25</v>
      </c>
      <c r="D30" s="34" t="s">
        <v>22</v>
      </c>
      <c r="E30" s="35">
        <f>E19</f>
        <v>719.67183655414544</v>
      </c>
      <c r="F30" s="35"/>
      <c r="G30" s="35">
        <f>G19</f>
        <v>8636.0620386497449</v>
      </c>
    </row>
    <row r="31" spans="2:7" s="32" customFormat="1" x14ac:dyDescent="0.35">
      <c r="B31" s="37"/>
      <c r="C31" s="37" t="s">
        <v>26</v>
      </c>
      <c r="D31" s="38"/>
      <c r="E31" s="39">
        <v>200</v>
      </c>
      <c r="F31" s="39"/>
      <c r="G31" s="40">
        <f t="shared" ref="G31" si="2">E31*12</f>
        <v>2400</v>
      </c>
    </row>
    <row r="32" spans="2:7" s="32" customFormat="1" x14ac:dyDescent="0.35">
      <c r="B32" s="6"/>
      <c r="C32" s="6" t="s">
        <v>27</v>
      </c>
      <c r="D32" s="9"/>
      <c r="E32" s="10">
        <f>SUM(E25:E31)</f>
        <v>3754.8133587680736</v>
      </c>
      <c r="F32" s="10"/>
      <c r="G32" s="10">
        <f>SUM(G25:G31)</f>
        <v>45057.760305216885</v>
      </c>
    </row>
    <row r="33" spans="2:7" s="32" customFormat="1" ht="8.4" customHeight="1" x14ac:dyDescent="0.35">
      <c r="D33" s="41"/>
    </row>
    <row r="34" spans="2:7" s="32" customFormat="1" x14ac:dyDescent="0.35">
      <c r="B34" s="11"/>
      <c r="C34" s="11" t="s">
        <v>28</v>
      </c>
      <c r="D34" s="11"/>
      <c r="E34" s="12">
        <f>E21-E32</f>
        <v>17079.035691576122</v>
      </c>
      <c r="F34" s="11"/>
      <c r="G34" s="12">
        <f>G21-G32</f>
        <v>204948.42829891347</v>
      </c>
    </row>
    <row r="35" spans="2:7" s="32" customFormat="1" x14ac:dyDescent="0.35"/>
    <row r="36" spans="2:7" s="32" customFormat="1" x14ac:dyDescent="0.35"/>
    <row r="37" spans="2:7" ht="18" customHeight="1" x14ac:dyDescent="0.35">
      <c r="C37" s="42" t="s">
        <v>17</v>
      </c>
    </row>
    <row r="38" spans="2:7" s="43" customFormat="1" ht="18" customHeight="1" x14ac:dyDescent="0.3">
      <c r="C38" s="44" t="s">
        <v>18</v>
      </c>
    </row>
    <row r="39" spans="2:7" s="43" customFormat="1" ht="18" customHeight="1" x14ac:dyDescent="0.3">
      <c r="C39" s="44" t="s">
        <v>19</v>
      </c>
    </row>
    <row r="40" spans="2:7" s="43" customFormat="1" ht="18" customHeight="1" x14ac:dyDescent="0.3">
      <c r="B40" s="45"/>
      <c r="C40" s="45"/>
    </row>
    <row r="41" spans="2:7" s="43" customFormat="1" ht="18" customHeight="1" x14ac:dyDescent="0.3">
      <c r="B41" s="45"/>
      <c r="C41" s="45"/>
    </row>
  </sheetData>
  <mergeCells count="1">
    <mergeCell ref="B2:G2"/>
  </mergeCells>
  <pageMargins left="0.7" right="0.7" top="0.75" bottom="0.75" header="0.511811023622047" footer="0.511811023622047"/>
  <pageSetup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CTC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Rahat</dc:creator>
  <dc:description/>
  <cp:lastModifiedBy>Nazim Khan</cp:lastModifiedBy>
  <cp:revision>0</cp:revision>
  <dcterms:created xsi:type="dcterms:W3CDTF">2023-04-03T16:53:18Z</dcterms:created>
  <dcterms:modified xsi:type="dcterms:W3CDTF">2026-07-06T11:38:51Z</dcterms:modified>
  <dc:language>en-US</dc:language>
</cp:coreProperties>
</file>